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 School Use\1 My Created Files\પરિણામ પત્રકો\પરિણામ પત્રકો 2024-25  New B\"/>
    </mc:Choice>
  </mc:AlternateContent>
  <xr:revisionPtr revIDLastSave="0" documentId="13_ncr:1_{5898D6F6-6DBC-4E74-91E6-3A1E77D64F74}" xr6:coauthVersionLast="45" xr6:coauthVersionMax="45" xr10:uidLastSave="{00000000-0000-0000-0000-000000000000}"/>
  <bookViews>
    <workbookView xWindow="-108" yWindow="-108" windowWidth="16608" windowHeight="8856" xr2:uid="{00000000-000D-0000-FFFF-FFFF00000000}"/>
  </bookViews>
  <sheets>
    <sheet name="School Data" sheetId="1" r:id="rId1"/>
    <sheet name="Student Data" sheetId="2" r:id="rId2"/>
    <sheet name="Heading" sheetId="3" r:id="rId3"/>
    <sheet name="Patrak B" sheetId="5" r:id="rId4"/>
    <sheet name="Patrak C" sheetId="6" r:id="rId5"/>
    <sheet name="Sem 1 Patra C" sheetId="45" r:id="rId6"/>
    <sheet name="Sem 1 Heading" sheetId="50" r:id="rId7"/>
    <sheet name="Front Page A4" sheetId="46" r:id="rId8"/>
    <sheet name="Back Side A4" sheetId="48" r:id="rId9"/>
    <sheet name="Front Page Legal" sheetId="7" r:id="rId10"/>
    <sheet name="Back Side Legal" sheetId="9" r:id="rId11"/>
  </sheets>
  <externalReferences>
    <externalReference r:id="rId12"/>
  </externalReferences>
  <definedNames>
    <definedName name="CAST">[1]Sheet1!$E$2:$E$5</definedName>
    <definedName name="gender">[1]Sheet1!$D$2:$D$3</definedName>
    <definedName name="_xlnm.Print_Area" localSheetId="8">'Back Side A4'!$B$5:$S$29</definedName>
    <definedName name="_xlnm.Print_Area" localSheetId="10">'Back Side Legal'!$B$5:$S$29</definedName>
    <definedName name="_xlnm.Print_Area" localSheetId="7">'Front Page A4'!$B$5:$S$28</definedName>
    <definedName name="_xlnm.Print_Area" localSheetId="9">'Front Page Legal'!$B$5:$S$28</definedName>
    <definedName name="_xlnm.Print_Area" localSheetId="2">Heading!$B$1:$W$33</definedName>
    <definedName name="_xlnm.Print_Area" localSheetId="3">'Patrak B'!$B$3:$AU$141</definedName>
    <definedName name="_xlnm.Print_Area" localSheetId="4">'Patrak C'!$A$3:$AU$74</definedName>
    <definedName name="_xlnm.Print_Area" localSheetId="6">'Sem 1 Heading'!$B$1:$W$33</definedName>
    <definedName name="_xlnm.Print_Area" localSheetId="5">'Sem 1 Patra C'!$A$3:$AF$73</definedName>
    <definedName name="_xlnm.Print_Titles" localSheetId="3">'Patrak B'!$3:$4</definedName>
    <definedName name="_xlnm.Print_Titles" localSheetId="4">'Patrak C'!$3:$8</definedName>
    <definedName name="_xlnm.Print_Titles" localSheetId="5">'Sem 1 Patra C'!$3:$7</definedName>
    <definedName name="Z_36D6D7AF_C7A1_488E_A59F_76748FA0B979_.wvu.PrintArea" localSheetId="8" hidden="1">'Back Side A4'!$B$5:$S$29</definedName>
    <definedName name="Z_36D6D7AF_C7A1_488E_A59F_76748FA0B979_.wvu.PrintArea" localSheetId="10" hidden="1">'Back Side Legal'!$B$5:$S$29</definedName>
    <definedName name="Z_36D6D7AF_C7A1_488E_A59F_76748FA0B979_.wvu.PrintArea" localSheetId="7" hidden="1">'Front Page A4'!$B$5:$S$28</definedName>
    <definedName name="Z_36D6D7AF_C7A1_488E_A59F_76748FA0B979_.wvu.PrintArea" localSheetId="9" hidden="1">'Front Page Legal'!$B$5:$S$28</definedName>
    <definedName name="Z_36D6D7AF_C7A1_488E_A59F_76748FA0B979_.wvu.PrintArea" localSheetId="2" hidden="1">Heading!$A$1:$W$32</definedName>
    <definedName name="Z_36D6D7AF_C7A1_488E_A59F_76748FA0B979_.wvu.PrintArea" localSheetId="3" hidden="1">'Patrak B'!$B$3:$AU$123</definedName>
    <definedName name="Z_36D6D7AF_C7A1_488E_A59F_76748FA0B979_.wvu.PrintArea" localSheetId="4" hidden="1">'Patrak C'!$A$3:$AS$73</definedName>
    <definedName name="Z_36D6D7AF_C7A1_488E_A59F_76748FA0B979_.wvu.PrintArea" localSheetId="6" hidden="1">'Sem 1 Heading'!$A$1:$W$32</definedName>
    <definedName name="Z_36D6D7AF_C7A1_488E_A59F_76748FA0B979_.wvu.PrintArea" localSheetId="5" hidden="1">'Sem 1 Patra C'!$A$3:$AD$72</definedName>
    <definedName name="Z_36D6D7AF_C7A1_488E_A59F_76748FA0B979_.wvu.PrintTitles" localSheetId="3" hidden="1">'Patrak B'!$3:$4</definedName>
    <definedName name="Z_36D6D7AF_C7A1_488E_A59F_76748FA0B979_.wvu.PrintTitles" localSheetId="4" hidden="1">'Patrak C'!$3:$8</definedName>
    <definedName name="Z_36D6D7AF_C7A1_488E_A59F_76748FA0B979_.wvu.PrintTitles" localSheetId="5" hidden="1">'Sem 1 Patra C'!$3:$7</definedName>
  </definedNames>
  <calcPr calcId="181029"/>
  <customWorkbookViews>
    <customWorkbookView name="Shreeji - Personal View" guid="{36D6D7AF-C7A1-488E-A59F-76748FA0B979}" mergeInterval="0" personalView="1" maximized="1" xWindow="1" yWindow="1" windowWidth="1366" windowHeight="491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T12" i="6" l="1"/>
  <c r="AT13" i="6"/>
  <c r="AT14" i="6"/>
  <c r="AT15" i="6"/>
  <c r="AT16" i="6"/>
  <c r="AT17" i="6"/>
  <c r="AT18" i="6"/>
  <c r="AT19" i="6"/>
  <c r="AT20" i="6"/>
  <c r="AT21" i="6"/>
  <c r="AT22" i="6"/>
  <c r="AT23" i="6"/>
  <c r="AT24" i="6"/>
  <c r="AT25" i="6"/>
  <c r="AT26" i="6"/>
  <c r="AT27" i="6"/>
  <c r="AT28" i="6"/>
  <c r="AT29" i="6"/>
  <c r="AT30" i="6"/>
  <c r="AT31" i="6"/>
  <c r="AT32" i="6"/>
  <c r="AT33" i="6"/>
  <c r="AT34" i="6"/>
  <c r="AT35" i="6"/>
  <c r="AT36" i="6"/>
  <c r="AT37" i="6"/>
  <c r="AT38" i="6"/>
  <c r="AT39" i="6"/>
  <c r="AT40" i="6"/>
  <c r="AT41" i="6"/>
  <c r="AT42" i="6"/>
  <c r="AT43" i="6"/>
  <c r="AT44" i="6"/>
  <c r="AT45" i="6"/>
  <c r="AT46" i="6"/>
  <c r="AT47" i="6"/>
  <c r="AT48" i="6"/>
  <c r="AT49" i="6"/>
  <c r="AT50" i="6"/>
  <c r="AT51" i="6"/>
  <c r="AT52" i="6"/>
  <c r="AT53" i="6"/>
  <c r="AT54" i="6"/>
  <c r="AT55" i="6"/>
  <c r="AT56" i="6"/>
  <c r="AT57" i="6"/>
  <c r="AT58" i="6"/>
  <c r="AT59" i="6"/>
  <c r="AT60" i="6"/>
  <c r="AT61" i="6"/>
  <c r="AT62" i="6"/>
  <c r="AT63" i="6"/>
  <c r="AT64" i="6"/>
  <c r="AT65" i="6"/>
  <c r="AT66" i="6"/>
  <c r="AT67" i="6"/>
  <c r="AT68" i="6"/>
  <c r="AT69" i="6"/>
  <c r="AT70" i="6"/>
  <c r="AT71" i="6"/>
  <c r="AT72" i="6"/>
  <c r="AT73" i="6"/>
  <c r="AT10" i="6"/>
  <c r="AT9" i="6"/>
  <c r="N16" i="48" l="1"/>
  <c r="N16" i="9" l="1"/>
  <c r="P17" i="9"/>
  <c r="N17" i="9"/>
  <c r="M17" i="48"/>
  <c r="P17" i="48"/>
  <c r="N17" i="48"/>
  <c r="Z3" i="45"/>
  <c r="Y3" i="45"/>
  <c r="V9" i="45"/>
  <c r="V8" i="45"/>
  <c r="W10" i="45"/>
  <c r="X10" i="45"/>
  <c r="Y10" i="45"/>
  <c r="W11" i="45"/>
  <c r="X11" i="45"/>
  <c r="Y11" i="45"/>
  <c r="W12" i="45"/>
  <c r="X12" i="45"/>
  <c r="Y12" i="45"/>
  <c r="W13" i="45"/>
  <c r="X13" i="45"/>
  <c r="Y13" i="45"/>
  <c r="W14" i="45"/>
  <c r="X14" i="45"/>
  <c r="Z14" i="45" s="1"/>
  <c r="AA14" i="45" s="1"/>
  <c r="Y14" i="45"/>
  <c r="W15" i="45"/>
  <c r="X15" i="45"/>
  <c r="Y15" i="45"/>
  <c r="W16" i="45"/>
  <c r="X16" i="45"/>
  <c r="Y16" i="45"/>
  <c r="W17" i="45"/>
  <c r="X17" i="45"/>
  <c r="Y17" i="45"/>
  <c r="Z17" i="45" s="1"/>
  <c r="AA17" i="45" s="1"/>
  <c r="W18" i="45"/>
  <c r="X18" i="45"/>
  <c r="Y18" i="45"/>
  <c r="W19" i="45"/>
  <c r="X19" i="45"/>
  <c r="Y19" i="45"/>
  <c r="W20" i="45"/>
  <c r="X20" i="45"/>
  <c r="Y20" i="45"/>
  <c r="W21" i="45"/>
  <c r="X21" i="45"/>
  <c r="Y21" i="45"/>
  <c r="W22" i="45"/>
  <c r="X22" i="45"/>
  <c r="Y22" i="45"/>
  <c r="W23" i="45"/>
  <c r="X23" i="45"/>
  <c r="Y23" i="45"/>
  <c r="W24" i="45"/>
  <c r="X24" i="45"/>
  <c r="Y24" i="45"/>
  <c r="W25" i="45"/>
  <c r="X25" i="45"/>
  <c r="Y25" i="45"/>
  <c r="W26" i="45"/>
  <c r="X26" i="45"/>
  <c r="Y26" i="45"/>
  <c r="W27" i="45"/>
  <c r="X27" i="45"/>
  <c r="Y27" i="45"/>
  <c r="W28" i="45"/>
  <c r="X28" i="45"/>
  <c r="Y28" i="45"/>
  <c r="W29" i="45"/>
  <c r="X29" i="45"/>
  <c r="Y29" i="45"/>
  <c r="Z29" i="45" s="1"/>
  <c r="AA29" i="45" s="1"/>
  <c r="W30" i="45"/>
  <c r="X30" i="45"/>
  <c r="Y30" i="45"/>
  <c r="W31" i="45"/>
  <c r="X31" i="45"/>
  <c r="Y31" i="45"/>
  <c r="W32" i="45"/>
  <c r="X32" i="45"/>
  <c r="Y32" i="45"/>
  <c r="W33" i="45"/>
  <c r="X33" i="45"/>
  <c r="Y33" i="45"/>
  <c r="Z33" i="45" s="1"/>
  <c r="AA33" i="45" s="1"/>
  <c r="W34" i="45"/>
  <c r="X34" i="45"/>
  <c r="Y34" i="45"/>
  <c r="W35" i="45"/>
  <c r="X35" i="45"/>
  <c r="Y35" i="45"/>
  <c r="W36" i="45"/>
  <c r="X36" i="45"/>
  <c r="Y36" i="45"/>
  <c r="W37" i="45"/>
  <c r="X37" i="45"/>
  <c r="Y37" i="45"/>
  <c r="Z37" i="45" s="1"/>
  <c r="AA37" i="45" s="1"/>
  <c r="W38" i="45"/>
  <c r="X38" i="45"/>
  <c r="Y38" i="45"/>
  <c r="W39" i="45"/>
  <c r="X39" i="45"/>
  <c r="Y39" i="45"/>
  <c r="W40" i="45"/>
  <c r="X40" i="45"/>
  <c r="Y40" i="45"/>
  <c r="W41" i="45"/>
  <c r="X41" i="45"/>
  <c r="Y41" i="45"/>
  <c r="W42" i="45"/>
  <c r="X42" i="45"/>
  <c r="Y42" i="45"/>
  <c r="W43" i="45"/>
  <c r="X43" i="45"/>
  <c r="Y43" i="45"/>
  <c r="W44" i="45"/>
  <c r="X44" i="45"/>
  <c r="Y44" i="45"/>
  <c r="W45" i="45"/>
  <c r="X45" i="45"/>
  <c r="Y45" i="45"/>
  <c r="W46" i="45"/>
  <c r="X46" i="45"/>
  <c r="Y46" i="45"/>
  <c r="W47" i="45"/>
  <c r="X47" i="45"/>
  <c r="Y47" i="45"/>
  <c r="W48" i="45"/>
  <c r="X48" i="45"/>
  <c r="Y48" i="45"/>
  <c r="W49" i="45"/>
  <c r="X49" i="45"/>
  <c r="Y49" i="45"/>
  <c r="W50" i="45"/>
  <c r="X50" i="45"/>
  <c r="Y50" i="45"/>
  <c r="W51" i="45"/>
  <c r="X51" i="45"/>
  <c r="Y51" i="45"/>
  <c r="W52" i="45"/>
  <c r="X52" i="45"/>
  <c r="Y52" i="45"/>
  <c r="W53" i="45"/>
  <c r="X53" i="45"/>
  <c r="Y53" i="45"/>
  <c r="W54" i="45"/>
  <c r="X54" i="45"/>
  <c r="Y54" i="45"/>
  <c r="W55" i="45"/>
  <c r="X55" i="45"/>
  <c r="Y55" i="45"/>
  <c r="W56" i="45"/>
  <c r="X56" i="45"/>
  <c r="Y56" i="45"/>
  <c r="W57" i="45"/>
  <c r="X57" i="45"/>
  <c r="Y57" i="45"/>
  <c r="W58" i="45"/>
  <c r="X58" i="45"/>
  <c r="Y58" i="45"/>
  <c r="W59" i="45"/>
  <c r="X59" i="45"/>
  <c r="Y59" i="45"/>
  <c r="W60" i="45"/>
  <c r="X60" i="45"/>
  <c r="Y60" i="45"/>
  <c r="W61" i="45"/>
  <c r="X61" i="45"/>
  <c r="Y61" i="45"/>
  <c r="W62" i="45"/>
  <c r="X62" i="45"/>
  <c r="Y62" i="45"/>
  <c r="W63" i="45"/>
  <c r="X63" i="45"/>
  <c r="Y63" i="45"/>
  <c r="W64" i="45"/>
  <c r="X64" i="45"/>
  <c r="Y64" i="45"/>
  <c r="W65" i="45"/>
  <c r="X65" i="45"/>
  <c r="Y65" i="45"/>
  <c r="Z65" i="45" s="1"/>
  <c r="AA65" i="45" s="1"/>
  <c r="W66" i="45"/>
  <c r="X66" i="45"/>
  <c r="Y66" i="45"/>
  <c r="W67" i="45"/>
  <c r="X67" i="45"/>
  <c r="Y67" i="45"/>
  <c r="W68" i="45"/>
  <c r="X68" i="45"/>
  <c r="Y68" i="45"/>
  <c r="W69" i="45"/>
  <c r="X69" i="45"/>
  <c r="Y69" i="45"/>
  <c r="Z69" i="45" s="1"/>
  <c r="AA69" i="45" s="1"/>
  <c r="W70" i="45"/>
  <c r="X70" i="45"/>
  <c r="Y70" i="45"/>
  <c r="W71" i="45"/>
  <c r="X71" i="45"/>
  <c r="Y71" i="45"/>
  <c r="W72" i="45"/>
  <c r="X72" i="45"/>
  <c r="Y72" i="45"/>
  <c r="Q10" i="45"/>
  <c r="R10" i="45"/>
  <c r="S10" i="45"/>
  <c r="Q11" i="45"/>
  <c r="R11" i="45"/>
  <c r="S11" i="45"/>
  <c r="Q12" i="45"/>
  <c r="R12" i="45"/>
  <c r="S12" i="45"/>
  <c r="Q13" i="45"/>
  <c r="R13" i="45"/>
  <c r="S13" i="45"/>
  <c r="Q14" i="45"/>
  <c r="R14" i="45"/>
  <c r="S14" i="45"/>
  <c r="Q15" i="45"/>
  <c r="R15" i="45"/>
  <c r="S15" i="45"/>
  <c r="Q16" i="45"/>
  <c r="R16" i="45"/>
  <c r="S16" i="45"/>
  <c r="Q17" i="45"/>
  <c r="R17" i="45"/>
  <c r="S17" i="45"/>
  <c r="Q18" i="45"/>
  <c r="R18" i="45"/>
  <c r="S18" i="45"/>
  <c r="Q19" i="45"/>
  <c r="R19" i="45"/>
  <c r="S19" i="45"/>
  <c r="Q20" i="45"/>
  <c r="R20" i="45"/>
  <c r="S20" i="45"/>
  <c r="Q21" i="45"/>
  <c r="R21" i="45"/>
  <c r="S21" i="45"/>
  <c r="Q22" i="45"/>
  <c r="R22" i="45"/>
  <c r="S22" i="45"/>
  <c r="Q23" i="45"/>
  <c r="R23" i="45"/>
  <c r="S23" i="45"/>
  <c r="Q24" i="45"/>
  <c r="R24" i="45"/>
  <c r="S24" i="45"/>
  <c r="Q25" i="45"/>
  <c r="R25" i="45"/>
  <c r="S25" i="45"/>
  <c r="Q26" i="45"/>
  <c r="R26" i="45"/>
  <c r="S26" i="45"/>
  <c r="Q27" i="45"/>
  <c r="R27" i="45"/>
  <c r="S27" i="45"/>
  <c r="Q28" i="45"/>
  <c r="R28" i="45"/>
  <c r="S28" i="45"/>
  <c r="Q29" i="45"/>
  <c r="R29" i="45"/>
  <c r="S29" i="45"/>
  <c r="Q30" i="45"/>
  <c r="R30" i="45"/>
  <c r="S30" i="45"/>
  <c r="Q31" i="45"/>
  <c r="R31" i="45"/>
  <c r="S31" i="45"/>
  <c r="Q32" i="45"/>
  <c r="R32" i="45"/>
  <c r="S32" i="45"/>
  <c r="Q33" i="45"/>
  <c r="R33" i="45"/>
  <c r="S33" i="45"/>
  <c r="Q34" i="45"/>
  <c r="R34" i="45"/>
  <c r="S34" i="45"/>
  <c r="Q35" i="45"/>
  <c r="R35" i="45"/>
  <c r="S35" i="45"/>
  <c r="Q36" i="45"/>
  <c r="R36" i="45"/>
  <c r="S36" i="45"/>
  <c r="Q37" i="45"/>
  <c r="R37" i="45"/>
  <c r="S37" i="45"/>
  <c r="Q38" i="45"/>
  <c r="R38" i="45"/>
  <c r="S38" i="45"/>
  <c r="Q39" i="45"/>
  <c r="R39" i="45"/>
  <c r="S39" i="45"/>
  <c r="Q40" i="45"/>
  <c r="R40" i="45"/>
  <c r="S40" i="45"/>
  <c r="Q41" i="45"/>
  <c r="R41" i="45"/>
  <c r="S41" i="45"/>
  <c r="Q42" i="45"/>
  <c r="R42" i="45"/>
  <c r="S42" i="45"/>
  <c r="Q43" i="45"/>
  <c r="R43" i="45"/>
  <c r="S43" i="45"/>
  <c r="Q44" i="45"/>
  <c r="R44" i="45"/>
  <c r="S44" i="45"/>
  <c r="Q45" i="45"/>
  <c r="R45" i="45"/>
  <c r="S45" i="45"/>
  <c r="Q46" i="45"/>
  <c r="R46" i="45"/>
  <c r="S46" i="45"/>
  <c r="Q47" i="45"/>
  <c r="R47" i="45"/>
  <c r="S47" i="45"/>
  <c r="Q48" i="45"/>
  <c r="R48" i="45"/>
  <c r="S48" i="45"/>
  <c r="Q49" i="45"/>
  <c r="R49" i="45"/>
  <c r="S49" i="45"/>
  <c r="Q50" i="45"/>
  <c r="R50" i="45"/>
  <c r="S50" i="45"/>
  <c r="Q51" i="45"/>
  <c r="R51" i="45"/>
  <c r="S51" i="45"/>
  <c r="Q52" i="45"/>
  <c r="R52" i="45"/>
  <c r="S52" i="45"/>
  <c r="Q53" i="45"/>
  <c r="R53" i="45"/>
  <c r="S53" i="45"/>
  <c r="Q54" i="45"/>
  <c r="R54" i="45"/>
  <c r="S54" i="45"/>
  <c r="Q55" i="45"/>
  <c r="R55" i="45"/>
  <c r="S55" i="45"/>
  <c r="Q56" i="45"/>
  <c r="R56" i="45"/>
  <c r="S56" i="45"/>
  <c r="Q57" i="45"/>
  <c r="R57" i="45"/>
  <c r="S57" i="45"/>
  <c r="Q58" i="45"/>
  <c r="R58" i="45"/>
  <c r="S58" i="45"/>
  <c r="Q59" i="45"/>
  <c r="R59" i="45"/>
  <c r="S59" i="45"/>
  <c r="Q60" i="45"/>
  <c r="R60" i="45"/>
  <c r="S60" i="45"/>
  <c r="Q61" i="45"/>
  <c r="R61" i="45"/>
  <c r="S61" i="45"/>
  <c r="Q62" i="45"/>
  <c r="R62" i="45"/>
  <c r="S62" i="45"/>
  <c r="Q63" i="45"/>
  <c r="R63" i="45"/>
  <c r="S63" i="45"/>
  <c r="Q64" i="45"/>
  <c r="R64" i="45"/>
  <c r="S64" i="45"/>
  <c r="Q65" i="45"/>
  <c r="R65" i="45"/>
  <c r="S65" i="45"/>
  <c r="Q66" i="45"/>
  <c r="R66" i="45"/>
  <c r="S66" i="45"/>
  <c r="Q67" i="45"/>
  <c r="R67" i="45"/>
  <c r="S67" i="45"/>
  <c r="Q68" i="45"/>
  <c r="R68" i="45"/>
  <c r="S68" i="45"/>
  <c r="Q69" i="45"/>
  <c r="R69" i="45"/>
  <c r="S69" i="45"/>
  <c r="Q70" i="45"/>
  <c r="R70" i="45"/>
  <c r="S70" i="45"/>
  <c r="Q71" i="45"/>
  <c r="R71" i="45"/>
  <c r="S71" i="45"/>
  <c r="Q72" i="45"/>
  <c r="R72" i="45"/>
  <c r="S72" i="45"/>
  <c r="Y9" i="45"/>
  <c r="X9" i="45"/>
  <c r="W9" i="45"/>
  <c r="Y8" i="45"/>
  <c r="X8" i="45"/>
  <c r="W8" i="45"/>
  <c r="W4" i="45"/>
  <c r="R8" i="45"/>
  <c r="Q8" i="45"/>
  <c r="Z57" i="45"/>
  <c r="AA57" i="45" s="1"/>
  <c r="AS22" i="6"/>
  <c r="AS54" i="6"/>
  <c r="AR22" i="6"/>
  <c r="AR23" i="6"/>
  <c r="AS23" i="6" s="1"/>
  <c r="AR30" i="6"/>
  <c r="AS30" i="6" s="1"/>
  <c r="AR34" i="6"/>
  <c r="AS34" i="6" s="1"/>
  <c r="AR35" i="6"/>
  <c r="AS35" i="6" s="1"/>
  <c r="AR42" i="6"/>
  <c r="AS42" i="6" s="1"/>
  <c r="AR43" i="6"/>
  <c r="AS43" i="6" s="1"/>
  <c r="AR54" i="6"/>
  <c r="AR55" i="6"/>
  <c r="AS55" i="6" s="1"/>
  <c r="AR62" i="6"/>
  <c r="AS62" i="6" s="1"/>
  <c r="AR67" i="6"/>
  <c r="AS67" i="6" s="1"/>
  <c r="AR68" i="6"/>
  <c r="AS68" i="6" s="1"/>
  <c r="AR70" i="6"/>
  <c r="AS70" i="6" s="1"/>
  <c r="AN5" i="6"/>
  <c r="AN73" i="6"/>
  <c r="AO73" i="6" s="1"/>
  <c r="AN72" i="6"/>
  <c r="AO72" i="6" s="1"/>
  <c r="AN71" i="6"/>
  <c r="AO71" i="6" s="1"/>
  <c r="AN70" i="6"/>
  <c r="AO70" i="6" s="1"/>
  <c r="AN69" i="6"/>
  <c r="AO69" i="6" s="1"/>
  <c r="AN68" i="6"/>
  <c r="AO68" i="6" s="1"/>
  <c r="AO67" i="6"/>
  <c r="AN67" i="6"/>
  <c r="AN66" i="6"/>
  <c r="AO66" i="6" s="1"/>
  <c r="AN65" i="6"/>
  <c r="AO65" i="6" s="1"/>
  <c r="AN64" i="6"/>
  <c r="AO64" i="6" s="1"/>
  <c r="AN63" i="6"/>
  <c r="AO63" i="6" s="1"/>
  <c r="AN62" i="6"/>
  <c r="AO62" i="6" s="1"/>
  <c r="AN61" i="6"/>
  <c r="AO61" i="6" s="1"/>
  <c r="AN60" i="6"/>
  <c r="AO60" i="6" s="1"/>
  <c r="AO59" i="6"/>
  <c r="AN59" i="6"/>
  <c r="AN58" i="6"/>
  <c r="AO58" i="6" s="1"/>
  <c r="AN57" i="6"/>
  <c r="AO57" i="6" s="1"/>
  <c r="AN56" i="6"/>
  <c r="AO56" i="6" s="1"/>
  <c r="AN55" i="6"/>
  <c r="AO55" i="6" s="1"/>
  <c r="AN54" i="6"/>
  <c r="AO54" i="6" s="1"/>
  <c r="AN53" i="6"/>
  <c r="AO53" i="6" s="1"/>
  <c r="AN52" i="6"/>
  <c r="AO52" i="6" s="1"/>
  <c r="AO51" i="6"/>
  <c r="AN51" i="6"/>
  <c r="AN50" i="6"/>
  <c r="AO50" i="6" s="1"/>
  <c r="AN49" i="6"/>
  <c r="AO49" i="6" s="1"/>
  <c r="AN48" i="6"/>
  <c r="AO48" i="6" s="1"/>
  <c r="AN47" i="6"/>
  <c r="AO47" i="6" s="1"/>
  <c r="AN46" i="6"/>
  <c r="AO46" i="6" s="1"/>
  <c r="AN45" i="6"/>
  <c r="AO45" i="6" s="1"/>
  <c r="AN44" i="6"/>
  <c r="AO44" i="6" s="1"/>
  <c r="AO43" i="6"/>
  <c r="AN43" i="6"/>
  <c r="AN42" i="6"/>
  <c r="AO42" i="6" s="1"/>
  <c r="AN41" i="6"/>
  <c r="AO41" i="6" s="1"/>
  <c r="AN40" i="6"/>
  <c r="AO40" i="6" s="1"/>
  <c r="AN39" i="6"/>
  <c r="AO39" i="6" s="1"/>
  <c r="AN38" i="6"/>
  <c r="AO38" i="6" s="1"/>
  <c r="AN37" i="6"/>
  <c r="AO37" i="6" s="1"/>
  <c r="AN36" i="6"/>
  <c r="AO36" i="6" s="1"/>
  <c r="AO35" i="6"/>
  <c r="AN35" i="6"/>
  <c r="AN34" i="6"/>
  <c r="AO34" i="6" s="1"/>
  <c r="AN33" i="6"/>
  <c r="AO33" i="6" s="1"/>
  <c r="AN32" i="6"/>
  <c r="AO32" i="6" s="1"/>
  <c r="AN31" i="6"/>
  <c r="AO31" i="6" s="1"/>
  <c r="AN30" i="6"/>
  <c r="AO30" i="6" s="1"/>
  <c r="AN29" i="6"/>
  <c r="AO29" i="6" s="1"/>
  <c r="AN28" i="6"/>
  <c r="AO28" i="6" s="1"/>
  <c r="AO27" i="6"/>
  <c r="AN27" i="6"/>
  <c r="AN26" i="6"/>
  <c r="AO26" i="6" s="1"/>
  <c r="AN25" i="6"/>
  <c r="AO25" i="6" s="1"/>
  <c r="AN24" i="6"/>
  <c r="AO24" i="6" s="1"/>
  <c r="AN23" i="6"/>
  <c r="AO23" i="6" s="1"/>
  <c r="AN22" i="6"/>
  <c r="AO22" i="6" s="1"/>
  <c r="AN21" i="6"/>
  <c r="AO21" i="6" s="1"/>
  <c r="AN20" i="6"/>
  <c r="AO20" i="6" s="1"/>
  <c r="AO19" i="6"/>
  <c r="AN19" i="6"/>
  <c r="AN18" i="6"/>
  <c r="AO18" i="6" s="1"/>
  <c r="AN17" i="6"/>
  <c r="AO17" i="6" s="1"/>
  <c r="AN16" i="6"/>
  <c r="AO16" i="6" s="1"/>
  <c r="AN15" i="6"/>
  <c r="AO15" i="6" s="1"/>
  <c r="AN14" i="6"/>
  <c r="AO14" i="6" s="1"/>
  <c r="AN13" i="6"/>
  <c r="AO13" i="6" s="1"/>
  <c r="AN12" i="6"/>
  <c r="AO12" i="6" s="1"/>
  <c r="AN11" i="6"/>
  <c r="AO11" i="6" s="1"/>
  <c r="AN10" i="6"/>
  <c r="AO10" i="6" s="1"/>
  <c r="AN9" i="6"/>
  <c r="AO9" i="6" s="1"/>
  <c r="AR3" i="6"/>
  <c r="AS3" i="6"/>
  <c r="AP9" i="6"/>
  <c r="AQ9" i="6" s="1"/>
  <c r="AP10" i="6"/>
  <c r="AQ10" i="6" s="1"/>
  <c r="AP12" i="6"/>
  <c r="AQ12" i="6" s="1"/>
  <c r="AP13" i="6"/>
  <c r="AP14" i="6"/>
  <c r="AQ14" i="6" s="1"/>
  <c r="AP15" i="6"/>
  <c r="AQ15" i="6" s="1"/>
  <c r="AP16" i="6"/>
  <c r="AQ16" i="6" s="1"/>
  <c r="AP17" i="6"/>
  <c r="AP18" i="6"/>
  <c r="AQ18" i="6" s="1"/>
  <c r="AP19" i="6"/>
  <c r="AQ19" i="6" s="1"/>
  <c r="AP20" i="6"/>
  <c r="AQ20" i="6" s="1"/>
  <c r="AP21" i="6"/>
  <c r="AP22" i="6"/>
  <c r="AQ22" i="6" s="1"/>
  <c r="AP23" i="6"/>
  <c r="AQ23" i="6" s="1"/>
  <c r="AP24" i="6"/>
  <c r="AQ24" i="6" s="1"/>
  <c r="AP25" i="6"/>
  <c r="AP26" i="6"/>
  <c r="AQ26" i="6" s="1"/>
  <c r="AP27" i="6"/>
  <c r="AQ27" i="6" s="1"/>
  <c r="AP28" i="6"/>
  <c r="AQ28" i="6" s="1"/>
  <c r="AP29" i="6"/>
  <c r="AP30" i="6"/>
  <c r="AQ30" i="6" s="1"/>
  <c r="AP31" i="6"/>
  <c r="AQ31" i="6" s="1"/>
  <c r="AP32" i="6"/>
  <c r="AQ32" i="6" s="1"/>
  <c r="AP33" i="6"/>
  <c r="AP34" i="6"/>
  <c r="AQ34" i="6" s="1"/>
  <c r="AP35" i="6"/>
  <c r="AQ35" i="6" s="1"/>
  <c r="AP36" i="6"/>
  <c r="AQ36" i="6" s="1"/>
  <c r="AP37" i="6"/>
  <c r="AP38" i="6"/>
  <c r="AQ38" i="6" s="1"/>
  <c r="AP39" i="6"/>
  <c r="AQ39" i="6" s="1"/>
  <c r="AP40" i="6"/>
  <c r="AQ40" i="6" s="1"/>
  <c r="AP41" i="6"/>
  <c r="AP42" i="6"/>
  <c r="AQ42" i="6" s="1"/>
  <c r="AP43" i="6"/>
  <c r="AQ43" i="6" s="1"/>
  <c r="AP44" i="6"/>
  <c r="AQ44" i="6" s="1"/>
  <c r="AP45" i="6"/>
  <c r="AP46" i="6"/>
  <c r="AQ46" i="6" s="1"/>
  <c r="AP47" i="6"/>
  <c r="AQ47" i="6" s="1"/>
  <c r="AP48" i="6"/>
  <c r="AQ48" i="6" s="1"/>
  <c r="AP49" i="6"/>
  <c r="AP50" i="6"/>
  <c r="AQ50" i="6" s="1"/>
  <c r="AP51" i="6"/>
  <c r="AQ51" i="6" s="1"/>
  <c r="AP52" i="6"/>
  <c r="AQ52" i="6" s="1"/>
  <c r="AP53" i="6"/>
  <c r="AP54" i="6"/>
  <c r="AQ54" i="6" s="1"/>
  <c r="AP55" i="6"/>
  <c r="AQ55" i="6" s="1"/>
  <c r="AP56" i="6"/>
  <c r="AQ56" i="6" s="1"/>
  <c r="AP57" i="6"/>
  <c r="AP58" i="6"/>
  <c r="AQ58" i="6" s="1"/>
  <c r="AP59" i="6"/>
  <c r="AQ59" i="6" s="1"/>
  <c r="AP60" i="6"/>
  <c r="AQ60" i="6" s="1"/>
  <c r="AP61" i="6"/>
  <c r="AP62" i="6"/>
  <c r="AP63" i="6"/>
  <c r="AR63" i="6" s="1"/>
  <c r="AS63" i="6" s="1"/>
  <c r="AQ63" i="6"/>
  <c r="AP64" i="6"/>
  <c r="AR64" i="6" s="1"/>
  <c r="AS64" i="6" s="1"/>
  <c r="AP65" i="6"/>
  <c r="AR65" i="6" s="1"/>
  <c r="AS65" i="6" s="1"/>
  <c r="AQ65" i="6"/>
  <c r="AP66" i="6"/>
  <c r="AR66" i="6" s="1"/>
  <c r="AS66" i="6" s="1"/>
  <c r="AP67" i="6"/>
  <c r="AQ67" i="6" s="1"/>
  <c r="AP68" i="6"/>
  <c r="AP69" i="6"/>
  <c r="AR69" i="6" s="1"/>
  <c r="AS69" i="6" s="1"/>
  <c r="AQ69" i="6"/>
  <c r="AP70" i="6"/>
  <c r="AP71" i="6"/>
  <c r="AR71" i="6" s="1"/>
  <c r="AS71" i="6" s="1"/>
  <c r="AQ71" i="6"/>
  <c r="AP72" i="6"/>
  <c r="AR72" i="6" s="1"/>
  <c r="AS72" i="6" s="1"/>
  <c r="AP73" i="6"/>
  <c r="AR73" i="6" s="1"/>
  <c r="AS73" i="6" s="1"/>
  <c r="AQ73" i="6"/>
  <c r="AE9" i="6"/>
  <c r="AF9" i="6" s="1"/>
  <c r="AE10" i="6"/>
  <c r="AF10" i="6"/>
  <c r="AE11" i="6"/>
  <c r="AF11" i="6" s="1"/>
  <c r="AE12" i="6"/>
  <c r="AF12" i="6"/>
  <c r="AE13" i="6"/>
  <c r="AF13" i="6" s="1"/>
  <c r="AE14" i="6"/>
  <c r="AF14" i="6"/>
  <c r="AE15" i="6"/>
  <c r="AF15" i="6" s="1"/>
  <c r="AE16" i="6"/>
  <c r="AF16" i="6"/>
  <c r="AE17" i="6"/>
  <c r="AF17" i="6" s="1"/>
  <c r="AE18" i="6"/>
  <c r="AF18" i="6"/>
  <c r="AE19" i="6"/>
  <c r="AF19" i="6" s="1"/>
  <c r="AE20" i="6"/>
  <c r="AF20" i="6"/>
  <c r="AE21" i="6"/>
  <c r="AF21" i="6" s="1"/>
  <c r="AE22" i="6"/>
  <c r="AF22" i="6"/>
  <c r="AE23" i="6"/>
  <c r="AF23" i="6" s="1"/>
  <c r="AE24" i="6"/>
  <c r="AF24" i="6"/>
  <c r="AE25" i="6"/>
  <c r="AF25" i="6" s="1"/>
  <c r="AE26" i="6"/>
  <c r="AF26" i="6"/>
  <c r="AE27" i="6"/>
  <c r="AF27" i="6" s="1"/>
  <c r="AE28" i="6"/>
  <c r="AF28" i="6"/>
  <c r="AE29" i="6"/>
  <c r="AF29" i="6" s="1"/>
  <c r="AE30" i="6"/>
  <c r="AF30" i="6"/>
  <c r="AE31" i="6"/>
  <c r="AF31" i="6" s="1"/>
  <c r="AE32" i="6"/>
  <c r="AF32" i="6"/>
  <c r="AE33" i="6"/>
  <c r="AF33" i="6" s="1"/>
  <c r="AE34" i="6"/>
  <c r="AF34" i="6"/>
  <c r="AE35" i="6"/>
  <c r="AF35" i="6" s="1"/>
  <c r="AE36" i="6"/>
  <c r="AF36" i="6"/>
  <c r="AE37" i="6"/>
  <c r="AF37" i="6" s="1"/>
  <c r="AE38" i="6"/>
  <c r="AF38" i="6"/>
  <c r="AE39" i="6"/>
  <c r="AF39" i="6" s="1"/>
  <c r="AE40" i="6"/>
  <c r="AF40" i="6"/>
  <c r="AE41" i="6"/>
  <c r="AF41" i="6" s="1"/>
  <c r="AE42" i="6"/>
  <c r="AF42" i="6"/>
  <c r="AE43" i="6"/>
  <c r="AF43" i="6" s="1"/>
  <c r="AE44" i="6"/>
  <c r="AF44" i="6"/>
  <c r="AE45" i="6"/>
  <c r="AF45" i="6" s="1"/>
  <c r="AE46" i="6"/>
  <c r="AF46" i="6"/>
  <c r="AE47" i="6"/>
  <c r="AF47" i="6" s="1"/>
  <c r="AE48" i="6"/>
  <c r="AF48" i="6"/>
  <c r="AE49" i="6"/>
  <c r="AF49" i="6" s="1"/>
  <c r="AE50" i="6"/>
  <c r="AF50" i="6"/>
  <c r="AE51" i="6"/>
  <c r="AF51" i="6" s="1"/>
  <c r="AE52" i="6"/>
  <c r="AF52" i="6"/>
  <c r="AE53" i="6"/>
  <c r="AF53" i="6" s="1"/>
  <c r="AE54" i="6"/>
  <c r="AF54" i="6"/>
  <c r="AE55" i="6"/>
  <c r="AF55" i="6" s="1"/>
  <c r="AE56" i="6"/>
  <c r="AF56" i="6"/>
  <c r="AE57" i="6"/>
  <c r="AF57" i="6" s="1"/>
  <c r="AE58" i="6"/>
  <c r="AF58" i="6"/>
  <c r="AE59" i="6"/>
  <c r="AF59" i="6" s="1"/>
  <c r="AE60" i="6"/>
  <c r="AF60" i="6"/>
  <c r="AE61" i="6"/>
  <c r="AF61" i="6" s="1"/>
  <c r="AE62" i="6"/>
  <c r="AF62" i="6"/>
  <c r="AE63" i="6"/>
  <c r="AF63" i="6" s="1"/>
  <c r="AE64" i="6"/>
  <c r="AF64" i="6"/>
  <c r="AE65" i="6"/>
  <c r="AF65" i="6" s="1"/>
  <c r="AE66" i="6"/>
  <c r="AF66" i="6"/>
  <c r="AE67" i="6"/>
  <c r="AF67" i="6" s="1"/>
  <c r="AE68" i="6"/>
  <c r="AF68" i="6"/>
  <c r="AE69" i="6"/>
  <c r="AF69" i="6" s="1"/>
  <c r="AE70" i="6"/>
  <c r="AF70" i="6"/>
  <c r="AE71" i="6"/>
  <c r="AF71" i="6" s="1"/>
  <c r="AE72" i="6"/>
  <c r="AF72" i="6"/>
  <c r="AE73" i="6"/>
  <c r="AF73" i="6" s="1"/>
  <c r="AR48" i="6" l="1"/>
  <c r="AS48" i="6" s="1"/>
  <c r="AR16" i="6"/>
  <c r="AS16" i="6" s="1"/>
  <c r="AR60" i="6"/>
  <c r="AS60" i="6" s="1"/>
  <c r="AR47" i="6"/>
  <c r="AS47" i="6" s="1"/>
  <c r="AR28" i="6"/>
  <c r="AS28" i="6" s="1"/>
  <c r="AR15" i="6"/>
  <c r="AS15" i="6" s="1"/>
  <c r="AR59" i="6"/>
  <c r="AS59" i="6" s="1"/>
  <c r="AR51" i="6"/>
  <c r="AS51" i="6" s="1"/>
  <c r="AR46" i="6"/>
  <c r="AS46" i="6" s="1"/>
  <c r="AR39" i="6"/>
  <c r="AS39" i="6" s="1"/>
  <c r="AR32" i="6"/>
  <c r="AS32" i="6" s="1"/>
  <c r="AR27" i="6"/>
  <c r="AS27" i="6" s="1"/>
  <c r="AR19" i="6"/>
  <c r="AS19" i="6" s="1"/>
  <c r="AR14" i="6"/>
  <c r="AS14" i="6" s="1"/>
  <c r="AR58" i="6"/>
  <c r="AS58" i="6" s="1"/>
  <c r="AR50" i="6"/>
  <c r="AS50" i="6" s="1"/>
  <c r="AR44" i="6"/>
  <c r="AS44" i="6" s="1"/>
  <c r="AR38" i="6"/>
  <c r="AS38" i="6" s="1"/>
  <c r="AR31" i="6"/>
  <c r="AS31" i="6" s="1"/>
  <c r="AR26" i="6"/>
  <c r="AS26" i="6" s="1"/>
  <c r="AR18" i="6"/>
  <c r="AS18" i="6" s="1"/>
  <c r="AR12" i="6"/>
  <c r="AS12" i="6" s="1"/>
  <c r="Z9" i="45"/>
  <c r="T16" i="45"/>
  <c r="Z58" i="45"/>
  <c r="AA58" i="45" s="1"/>
  <c r="Z30" i="45"/>
  <c r="AA30" i="45" s="1"/>
  <c r="AQ61" i="6"/>
  <c r="AR61" i="6"/>
  <c r="AS61" i="6" s="1"/>
  <c r="AQ57" i="6"/>
  <c r="AR57" i="6"/>
  <c r="AS57" i="6" s="1"/>
  <c r="AQ53" i="6"/>
  <c r="AR53" i="6"/>
  <c r="AS53" i="6" s="1"/>
  <c r="AQ49" i="6"/>
  <c r="AR49" i="6"/>
  <c r="AS49" i="6" s="1"/>
  <c r="AQ45" i="6"/>
  <c r="AR45" i="6"/>
  <c r="AS45" i="6" s="1"/>
  <c r="AQ41" i="6"/>
  <c r="AR41" i="6"/>
  <c r="AS41" i="6" s="1"/>
  <c r="AQ37" i="6"/>
  <c r="AR37" i="6"/>
  <c r="AS37" i="6" s="1"/>
  <c r="AQ33" i="6"/>
  <c r="AR33" i="6"/>
  <c r="AS33" i="6" s="1"/>
  <c r="AQ29" i="6"/>
  <c r="AR29" i="6"/>
  <c r="AS29" i="6" s="1"/>
  <c r="AQ25" i="6"/>
  <c r="AR25" i="6"/>
  <c r="AS25" i="6" s="1"/>
  <c r="AQ21" i="6"/>
  <c r="AR21" i="6"/>
  <c r="AS21" i="6" s="1"/>
  <c r="AQ17" i="6"/>
  <c r="AR17" i="6"/>
  <c r="AS17" i="6" s="1"/>
  <c r="AQ13" i="6"/>
  <c r="AR13" i="6"/>
  <c r="AS13" i="6" s="1"/>
  <c r="AR52" i="6"/>
  <c r="AS52" i="6" s="1"/>
  <c r="AR36" i="6"/>
  <c r="AS36" i="6" s="1"/>
  <c r="AR20" i="6"/>
  <c r="AS20" i="6" s="1"/>
  <c r="AR56" i="6"/>
  <c r="AS56" i="6" s="1"/>
  <c r="AR40" i="6"/>
  <c r="AS40" i="6" s="1"/>
  <c r="AR24" i="6"/>
  <c r="AS24" i="6" s="1"/>
  <c r="Z72" i="45"/>
  <c r="AA72" i="45" s="1"/>
  <c r="Z71" i="45"/>
  <c r="AA71" i="45" s="1"/>
  <c r="Z67" i="45"/>
  <c r="AA67" i="45" s="1"/>
  <c r="Z64" i="45"/>
  <c r="AA64" i="45" s="1"/>
  <c r="Z63" i="45"/>
  <c r="AA63" i="45" s="1"/>
  <c r="Z59" i="45"/>
  <c r="AA59" i="45" s="1"/>
  <c r="Z55" i="45"/>
  <c r="AA55" i="45" s="1"/>
  <c r="Z51" i="45"/>
  <c r="AA51" i="45" s="1"/>
  <c r="Z47" i="45"/>
  <c r="AA47" i="45" s="1"/>
  <c r="Z44" i="45"/>
  <c r="AA44" i="45" s="1"/>
  <c r="Z43" i="45"/>
  <c r="AA43" i="45" s="1"/>
  <c r="Z40" i="45"/>
  <c r="AA40" i="45" s="1"/>
  <c r="Z39" i="45"/>
  <c r="AA39" i="45" s="1"/>
  <c r="Z35" i="45"/>
  <c r="AA35" i="45" s="1"/>
  <c r="Z31" i="45"/>
  <c r="AA31" i="45" s="1"/>
  <c r="Z27" i="45"/>
  <c r="AA27" i="45" s="1"/>
  <c r="Z23" i="45"/>
  <c r="AA23" i="45" s="1"/>
  <c r="Z20" i="45"/>
  <c r="AA20" i="45" s="1"/>
  <c r="Z19" i="45"/>
  <c r="AA19" i="45" s="1"/>
  <c r="Z15" i="45"/>
  <c r="AA15" i="45" s="1"/>
  <c r="Z11" i="45"/>
  <c r="AA11" i="45" s="1"/>
  <c r="Z70" i="45"/>
  <c r="AA70" i="45" s="1"/>
  <c r="Z68" i="45"/>
  <c r="AA68" i="45" s="1"/>
  <c r="Z66" i="45"/>
  <c r="AA66" i="45" s="1"/>
  <c r="Z50" i="45"/>
  <c r="AA50" i="45" s="1"/>
  <c r="Z46" i="45"/>
  <c r="AA46" i="45" s="1"/>
  <c r="Z42" i="45"/>
  <c r="AA42" i="45" s="1"/>
  <c r="Z38" i="45"/>
  <c r="AA38" i="45" s="1"/>
  <c r="Z34" i="45"/>
  <c r="AA34" i="45" s="1"/>
  <c r="Z22" i="45"/>
  <c r="AA22" i="45" s="1"/>
  <c r="Z18" i="45"/>
  <c r="AA18" i="45" s="1"/>
  <c r="Z16" i="45"/>
  <c r="AA16" i="45" s="1"/>
  <c r="Z10" i="45"/>
  <c r="AA10" i="45" s="1"/>
  <c r="Z61" i="45"/>
  <c r="AA61" i="45" s="1"/>
  <c r="Z60" i="45"/>
  <c r="AA60" i="45" s="1"/>
  <c r="Z56" i="45"/>
  <c r="AA56" i="45" s="1"/>
  <c r="Z53" i="45"/>
  <c r="AA53" i="45" s="1"/>
  <c r="Z52" i="45"/>
  <c r="AA52" i="45" s="1"/>
  <c r="Z49" i="45"/>
  <c r="AA49" i="45" s="1"/>
  <c r="Z48" i="45"/>
  <c r="AA48" i="45" s="1"/>
  <c r="Z45" i="45"/>
  <c r="AA45" i="45" s="1"/>
  <c r="Z41" i="45"/>
  <c r="AA41" i="45" s="1"/>
  <c r="Z36" i="45"/>
  <c r="AA36" i="45" s="1"/>
  <c r="Z32" i="45"/>
  <c r="AA32" i="45" s="1"/>
  <c r="Z28" i="45"/>
  <c r="AA28" i="45" s="1"/>
  <c r="Z25" i="45"/>
  <c r="AA25" i="45" s="1"/>
  <c r="Z24" i="45"/>
  <c r="AA24" i="45" s="1"/>
  <c r="Z21" i="45"/>
  <c r="AA21" i="45" s="1"/>
  <c r="Z12" i="45"/>
  <c r="AA12" i="45" s="1"/>
  <c r="Z62" i="45"/>
  <c r="AA62" i="45" s="1"/>
  <c r="Z54" i="45"/>
  <c r="AA54" i="45" s="1"/>
  <c r="Z26" i="45"/>
  <c r="AA26" i="45" s="1"/>
  <c r="Z13" i="45"/>
  <c r="AA13" i="45" s="1"/>
  <c r="Z8" i="45"/>
  <c r="AA8" i="45" s="1"/>
  <c r="AR9" i="6"/>
  <c r="AS9" i="6" s="1"/>
  <c r="AR10" i="6"/>
  <c r="AS10" i="6" s="1"/>
  <c r="AA9" i="45"/>
  <c r="AQ72" i="6"/>
  <c r="AQ70" i="6"/>
  <c r="AQ68" i="6"/>
  <c r="AQ66" i="6"/>
  <c r="AQ64" i="6"/>
  <c r="AQ62" i="6"/>
  <c r="F19" i="50"/>
  <c r="F18" i="50"/>
  <c r="F17" i="50"/>
  <c r="F16" i="50"/>
  <c r="F15" i="50"/>
  <c r="F14" i="50"/>
  <c r="F13" i="50"/>
  <c r="F12" i="50"/>
  <c r="K10" i="50"/>
  <c r="M8" i="50"/>
  <c r="L8" i="50"/>
  <c r="C4" i="50"/>
  <c r="R3" i="45" l="1"/>
  <c r="Q3" i="45" l="1"/>
  <c r="P16" i="48" l="1"/>
  <c r="L3" i="45"/>
  <c r="W3" i="45" s="1"/>
  <c r="B32" i="45" l="1"/>
  <c r="C32" i="45"/>
  <c r="D32" i="45"/>
  <c r="E32" i="45"/>
  <c r="F32" i="45"/>
  <c r="G32" i="45"/>
  <c r="H32" i="45"/>
  <c r="I32" i="45"/>
  <c r="L32" i="45"/>
  <c r="M32" i="45"/>
  <c r="N32" i="45"/>
  <c r="B33" i="45"/>
  <c r="C33" i="45"/>
  <c r="D33" i="45"/>
  <c r="E33" i="45"/>
  <c r="F33" i="45"/>
  <c r="G33" i="45"/>
  <c r="H33" i="45"/>
  <c r="I33" i="45"/>
  <c r="L33" i="45"/>
  <c r="M33" i="45"/>
  <c r="N33" i="45"/>
  <c r="B34" i="45"/>
  <c r="C34" i="45"/>
  <c r="D34" i="45"/>
  <c r="E34" i="45"/>
  <c r="F34" i="45"/>
  <c r="G34" i="45"/>
  <c r="H34" i="45"/>
  <c r="I34" i="45"/>
  <c r="L34" i="45"/>
  <c r="M34" i="45"/>
  <c r="N34" i="45"/>
  <c r="B35" i="45"/>
  <c r="C35" i="45"/>
  <c r="D35" i="45"/>
  <c r="E35" i="45"/>
  <c r="F35" i="45"/>
  <c r="G35" i="45"/>
  <c r="H35" i="45"/>
  <c r="I35" i="45"/>
  <c r="L35" i="45"/>
  <c r="M35" i="45"/>
  <c r="N35" i="45"/>
  <c r="B36" i="45"/>
  <c r="C36" i="45"/>
  <c r="D36" i="45"/>
  <c r="E36" i="45"/>
  <c r="F36" i="45"/>
  <c r="G36" i="45"/>
  <c r="H36" i="45"/>
  <c r="I36" i="45"/>
  <c r="L36" i="45"/>
  <c r="M36" i="45"/>
  <c r="N36" i="45"/>
  <c r="B37" i="45"/>
  <c r="C37" i="45"/>
  <c r="D37" i="45"/>
  <c r="E37" i="45"/>
  <c r="F37" i="45"/>
  <c r="G37" i="45"/>
  <c r="H37" i="45"/>
  <c r="I37" i="45"/>
  <c r="L37" i="45"/>
  <c r="M37" i="45"/>
  <c r="N37" i="45"/>
  <c r="B38" i="45"/>
  <c r="C38" i="45"/>
  <c r="D38" i="45"/>
  <c r="E38" i="45"/>
  <c r="F38" i="45"/>
  <c r="G38" i="45"/>
  <c r="H38" i="45"/>
  <c r="I38" i="45"/>
  <c r="L38" i="45"/>
  <c r="M38" i="45"/>
  <c r="N38" i="45"/>
  <c r="B39" i="45"/>
  <c r="C39" i="45"/>
  <c r="D39" i="45"/>
  <c r="E39" i="45"/>
  <c r="F39" i="45"/>
  <c r="G39" i="45"/>
  <c r="H39" i="45"/>
  <c r="I39" i="45"/>
  <c r="L39" i="45"/>
  <c r="M39" i="45"/>
  <c r="N39" i="45"/>
  <c r="B40" i="45"/>
  <c r="C40" i="45"/>
  <c r="D40" i="45"/>
  <c r="E40" i="45"/>
  <c r="F40" i="45"/>
  <c r="G40" i="45"/>
  <c r="H40" i="45"/>
  <c r="I40" i="45"/>
  <c r="L40" i="45"/>
  <c r="M40" i="45"/>
  <c r="N40" i="45"/>
  <c r="B41" i="45"/>
  <c r="C41" i="45"/>
  <c r="D41" i="45"/>
  <c r="E41" i="45"/>
  <c r="F41" i="45"/>
  <c r="G41" i="45"/>
  <c r="H41" i="45"/>
  <c r="I41" i="45"/>
  <c r="L41" i="45"/>
  <c r="M41" i="45"/>
  <c r="N41" i="45"/>
  <c r="B42" i="45"/>
  <c r="C42" i="45"/>
  <c r="D42" i="45"/>
  <c r="E42" i="45"/>
  <c r="F42" i="45"/>
  <c r="G42" i="45"/>
  <c r="H42" i="45"/>
  <c r="I42" i="45"/>
  <c r="L42" i="45"/>
  <c r="M42" i="45"/>
  <c r="N42" i="45"/>
  <c r="B43" i="45"/>
  <c r="C43" i="45"/>
  <c r="D43" i="45"/>
  <c r="E43" i="45"/>
  <c r="F43" i="45"/>
  <c r="G43" i="45"/>
  <c r="H43" i="45"/>
  <c r="I43" i="45"/>
  <c r="L43" i="45"/>
  <c r="M43" i="45"/>
  <c r="N43" i="45"/>
  <c r="B44" i="45"/>
  <c r="C44" i="45"/>
  <c r="D44" i="45"/>
  <c r="E44" i="45"/>
  <c r="F44" i="45"/>
  <c r="G44" i="45"/>
  <c r="H44" i="45"/>
  <c r="I44" i="45"/>
  <c r="L44" i="45"/>
  <c r="M44" i="45"/>
  <c r="N44" i="45"/>
  <c r="B45" i="45"/>
  <c r="C45" i="45"/>
  <c r="D45" i="45"/>
  <c r="E45" i="45"/>
  <c r="F45" i="45"/>
  <c r="G45" i="45"/>
  <c r="H45" i="45"/>
  <c r="I45" i="45"/>
  <c r="L45" i="45"/>
  <c r="M45" i="45"/>
  <c r="N45" i="45"/>
  <c r="B46" i="45"/>
  <c r="C46" i="45"/>
  <c r="D46" i="45"/>
  <c r="E46" i="45"/>
  <c r="F46" i="45"/>
  <c r="G46" i="45"/>
  <c r="H46" i="45"/>
  <c r="I46" i="45"/>
  <c r="L46" i="45"/>
  <c r="M46" i="45"/>
  <c r="N46" i="45"/>
  <c r="B47" i="45"/>
  <c r="C47" i="45"/>
  <c r="D47" i="45"/>
  <c r="E47" i="45"/>
  <c r="F47" i="45"/>
  <c r="G47" i="45"/>
  <c r="H47" i="45"/>
  <c r="I47" i="45"/>
  <c r="L47" i="45"/>
  <c r="M47" i="45"/>
  <c r="N47" i="45"/>
  <c r="B48" i="45"/>
  <c r="C48" i="45"/>
  <c r="D48" i="45"/>
  <c r="E48" i="45"/>
  <c r="F48" i="45"/>
  <c r="G48" i="45"/>
  <c r="H48" i="45"/>
  <c r="I48" i="45"/>
  <c r="L48" i="45"/>
  <c r="M48" i="45"/>
  <c r="N48" i="45"/>
  <c r="B49" i="45"/>
  <c r="C49" i="45"/>
  <c r="D49" i="45"/>
  <c r="E49" i="45"/>
  <c r="F49" i="45"/>
  <c r="G49" i="45"/>
  <c r="H49" i="45"/>
  <c r="I49" i="45"/>
  <c r="L49" i="45"/>
  <c r="M49" i="45"/>
  <c r="N49" i="45"/>
  <c r="B50" i="45"/>
  <c r="C50" i="45"/>
  <c r="D50" i="45"/>
  <c r="E50" i="45"/>
  <c r="F50" i="45"/>
  <c r="G50" i="45"/>
  <c r="H50" i="45"/>
  <c r="I50" i="45"/>
  <c r="L50" i="45"/>
  <c r="M50" i="45"/>
  <c r="N50" i="45"/>
  <c r="B51" i="45"/>
  <c r="C51" i="45"/>
  <c r="D51" i="45"/>
  <c r="E51" i="45"/>
  <c r="F51" i="45"/>
  <c r="G51" i="45"/>
  <c r="H51" i="45"/>
  <c r="I51" i="45"/>
  <c r="L51" i="45"/>
  <c r="M51" i="45"/>
  <c r="N51" i="45"/>
  <c r="B52" i="45"/>
  <c r="C52" i="45"/>
  <c r="D52" i="45"/>
  <c r="E52" i="45"/>
  <c r="F52" i="45"/>
  <c r="G52" i="45"/>
  <c r="H52" i="45"/>
  <c r="I52" i="45"/>
  <c r="L52" i="45"/>
  <c r="M52" i="45"/>
  <c r="N52" i="45"/>
  <c r="B53" i="45"/>
  <c r="C53" i="45"/>
  <c r="D53" i="45"/>
  <c r="E53" i="45"/>
  <c r="F53" i="45"/>
  <c r="G53" i="45"/>
  <c r="H53" i="45"/>
  <c r="I53" i="45"/>
  <c r="L53" i="45"/>
  <c r="M53" i="45"/>
  <c r="N53" i="45"/>
  <c r="B54" i="45"/>
  <c r="C54" i="45"/>
  <c r="D54" i="45"/>
  <c r="E54" i="45"/>
  <c r="F54" i="45"/>
  <c r="G54" i="45"/>
  <c r="H54" i="45"/>
  <c r="I54" i="45"/>
  <c r="L54" i="45"/>
  <c r="M54" i="45"/>
  <c r="N54" i="45"/>
  <c r="B55" i="45"/>
  <c r="C55" i="45"/>
  <c r="D55" i="45"/>
  <c r="E55" i="45"/>
  <c r="F55" i="45"/>
  <c r="G55" i="45"/>
  <c r="H55" i="45"/>
  <c r="I55" i="45"/>
  <c r="L55" i="45"/>
  <c r="M55" i="45"/>
  <c r="N55" i="45"/>
  <c r="B56" i="45"/>
  <c r="C56" i="45"/>
  <c r="D56" i="45"/>
  <c r="E56" i="45"/>
  <c r="F56" i="45"/>
  <c r="G56" i="45"/>
  <c r="H56" i="45"/>
  <c r="I56" i="45"/>
  <c r="L56" i="45"/>
  <c r="M56" i="45"/>
  <c r="N56" i="45"/>
  <c r="B57" i="45"/>
  <c r="C57" i="45"/>
  <c r="D57" i="45"/>
  <c r="E57" i="45"/>
  <c r="F57" i="45"/>
  <c r="G57" i="45"/>
  <c r="H57" i="45"/>
  <c r="I57" i="45"/>
  <c r="L57" i="45"/>
  <c r="M57" i="45"/>
  <c r="N57" i="45"/>
  <c r="B58" i="45"/>
  <c r="C58" i="45"/>
  <c r="D58" i="45"/>
  <c r="E58" i="45"/>
  <c r="F58" i="45"/>
  <c r="G58" i="45"/>
  <c r="H58" i="45"/>
  <c r="I58" i="45"/>
  <c r="L58" i="45"/>
  <c r="M58" i="45"/>
  <c r="N58" i="45"/>
  <c r="B59" i="45"/>
  <c r="C59" i="45"/>
  <c r="D59" i="45"/>
  <c r="E59" i="45"/>
  <c r="F59" i="45"/>
  <c r="G59" i="45"/>
  <c r="H59" i="45"/>
  <c r="I59" i="45"/>
  <c r="L59" i="45"/>
  <c r="M59" i="45"/>
  <c r="N59" i="45"/>
  <c r="B60" i="45"/>
  <c r="C60" i="45"/>
  <c r="D60" i="45"/>
  <c r="E60" i="45"/>
  <c r="F60" i="45"/>
  <c r="G60" i="45"/>
  <c r="H60" i="45"/>
  <c r="I60" i="45"/>
  <c r="L60" i="45"/>
  <c r="M60" i="45"/>
  <c r="N60" i="45"/>
  <c r="B61" i="45"/>
  <c r="C61" i="45"/>
  <c r="D61" i="45"/>
  <c r="E61" i="45"/>
  <c r="F61" i="45"/>
  <c r="G61" i="45"/>
  <c r="H61" i="45"/>
  <c r="I61" i="45"/>
  <c r="L61" i="45"/>
  <c r="M61" i="45"/>
  <c r="N61" i="45"/>
  <c r="B62" i="45"/>
  <c r="C62" i="45"/>
  <c r="D62" i="45"/>
  <c r="E62" i="45"/>
  <c r="F62" i="45"/>
  <c r="G62" i="45"/>
  <c r="H62" i="45"/>
  <c r="I62" i="45"/>
  <c r="L62" i="45"/>
  <c r="M62" i="45"/>
  <c r="N62" i="45"/>
  <c r="B63" i="45"/>
  <c r="C63" i="45"/>
  <c r="D63" i="45"/>
  <c r="E63" i="45"/>
  <c r="F63" i="45"/>
  <c r="G63" i="45"/>
  <c r="H63" i="45"/>
  <c r="I63" i="45"/>
  <c r="L63" i="45"/>
  <c r="M63" i="45"/>
  <c r="N63" i="45"/>
  <c r="B64" i="45"/>
  <c r="C64" i="45"/>
  <c r="D64" i="45"/>
  <c r="E64" i="45"/>
  <c r="F64" i="45"/>
  <c r="G64" i="45"/>
  <c r="H64" i="45"/>
  <c r="I64" i="45"/>
  <c r="L64" i="45"/>
  <c r="M64" i="45"/>
  <c r="N64" i="45"/>
  <c r="B65" i="45"/>
  <c r="C65" i="45"/>
  <c r="D65" i="45"/>
  <c r="E65" i="45"/>
  <c r="F65" i="45"/>
  <c r="G65" i="45"/>
  <c r="H65" i="45"/>
  <c r="I65" i="45"/>
  <c r="L65" i="45"/>
  <c r="M65" i="45"/>
  <c r="N65" i="45"/>
  <c r="B66" i="45"/>
  <c r="C66" i="45"/>
  <c r="D66" i="45"/>
  <c r="E66" i="45"/>
  <c r="F66" i="45"/>
  <c r="G66" i="45"/>
  <c r="H66" i="45"/>
  <c r="I66" i="45"/>
  <c r="L66" i="45"/>
  <c r="M66" i="45"/>
  <c r="N66" i="45"/>
  <c r="B67" i="45"/>
  <c r="C67" i="45"/>
  <c r="D67" i="45"/>
  <c r="E67" i="45"/>
  <c r="F67" i="45"/>
  <c r="G67" i="45"/>
  <c r="H67" i="45"/>
  <c r="I67" i="45"/>
  <c r="L67" i="45"/>
  <c r="M67" i="45"/>
  <c r="N67" i="45"/>
  <c r="B68" i="45"/>
  <c r="C68" i="45"/>
  <c r="D68" i="45"/>
  <c r="E68" i="45"/>
  <c r="F68" i="45"/>
  <c r="G68" i="45"/>
  <c r="H68" i="45"/>
  <c r="I68" i="45"/>
  <c r="L68" i="45"/>
  <c r="M68" i="45"/>
  <c r="N68" i="45"/>
  <c r="B69" i="45"/>
  <c r="C69" i="45"/>
  <c r="D69" i="45"/>
  <c r="E69" i="45"/>
  <c r="F69" i="45"/>
  <c r="G69" i="45"/>
  <c r="H69" i="45"/>
  <c r="I69" i="45"/>
  <c r="L69" i="45"/>
  <c r="M69" i="45"/>
  <c r="N69" i="45"/>
  <c r="B70" i="45"/>
  <c r="C70" i="45"/>
  <c r="D70" i="45"/>
  <c r="E70" i="45"/>
  <c r="F70" i="45"/>
  <c r="G70" i="45"/>
  <c r="H70" i="45"/>
  <c r="I70" i="45"/>
  <c r="L70" i="45"/>
  <c r="M70" i="45"/>
  <c r="N70" i="45"/>
  <c r="B71" i="45"/>
  <c r="C71" i="45"/>
  <c r="D71" i="45"/>
  <c r="E71" i="45"/>
  <c r="F71" i="45"/>
  <c r="G71" i="45"/>
  <c r="H71" i="45"/>
  <c r="I71" i="45"/>
  <c r="L71" i="45"/>
  <c r="M71" i="45"/>
  <c r="N71" i="45"/>
  <c r="B72" i="45"/>
  <c r="C72" i="45"/>
  <c r="D72" i="45"/>
  <c r="E72" i="45"/>
  <c r="F72" i="45"/>
  <c r="G72" i="45"/>
  <c r="H72" i="45"/>
  <c r="I72" i="45"/>
  <c r="L72" i="45"/>
  <c r="M72" i="45"/>
  <c r="N72" i="45"/>
  <c r="B31" i="45"/>
  <c r="C31" i="45"/>
  <c r="D31" i="45"/>
  <c r="E31" i="45"/>
  <c r="F31" i="45"/>
  <c r="G31" i="45"/>
  <c r="H31" i="45"/>
  <c r="I31" i="45"/>
  <c r="L31" i="45"/>
  <c r="M31" i="45"/>
  <c r="N31" i="45"/>
  <c r="J72" i="45" l="1"/>
  <c r="O71" i="45"/>
  <c r="P71" i="45" s="1"/>
  <c r="O63" i="45"/>
  <c r="P63" i="45" s="1"/>
  <c r="O55" i="45"/>
  <c r="P55" i="45" s="1"/>
  <c r="O69" i="45"/>
  <c r="P69" i="45" s="1"/>
  <c r="O67" i="45"/>
  <c r="P67" i="45" s="1"/>
  <c r="O65" i="45"/>
  <c r="P65" i="45" s="1"/>
  <c r="O61" i="45"/>
  <c r="P61" i="45" s="1"/>
  <c r="O59" i="45"/>
  <c r="P59" i="45" s="1"/>
  <c r="O57" i="45"/>
  <c r="P57" i="45" s="1"/>
  <c r="O53" i="45"/>
  <c r="P53" i="45" s="1"/>
  <c r="O51" i="45"/>
  <c r="P51" i="45" s="1"/>
  <c r="O49" i="45"/>
  <c r="P49" i="45" s="1"/>
  <c r="O47" i="45"/>
  <c r="P47" i="45" s="1"/>
  <c r="O45" i="45"/>
  <c r="P45" i="45" s="1"/>
  <c r="O43" i="45"/>
  <c r="P43" i="45" s="1"/>
  <c r="O41" i="45"/>
  <c r="P41" i="45" s="1"/>
  <c r="O39" i="45"/>
  <c r="P39" i="45" s="1"/>
  <c r="O37" i="45"/>
  <c r="P37" i="45" s="1"/>
  <c r="O35" i="45"/>
  <c r="P35" i="45" s="1"/>
  <c r="O33" i="45"/>
  <c r="P33" i="45" s="1"/>
  <c r="T71" i="45"/>
  <c r="U71" i="45" s="1"/>
  <c r="T69" i="45"/>
  <c r="U69" i="45" s="1"/>
  <c r="T67" i="45"/>
  <c r="U67" i="45" s="1"/>
  <c r="T65" i="45"/>
  <c r="U65" i="45" s="1"/>
  <c r="T63" i="45"/>
  <c r="U63" i="45" s="1"/>
  <c r="T61" i="45"/>
  <c r="U61" i="45" s="1"/>
  <c r="T59" i="45"/>
  <c r="U59" i="45" s="1"/>
  <c r="T57" i="45"/>
  <c r="U57" i="45" s="1"/>
  <c r="T55" i="45"/>
  <c r="U55" i="45" s="1"/>
  <c r="T54" i="45"/>
  <c r="U54" i="45" s="1"/>
  <c r="T53" i="45"/>
  <c r="U53" i="45" s="1"/>
  <c r="T52" i="45"/>
  <c r="U52" i="45" s="1"/>
  <c r="T51" i="45"/>
  <c r="U51" i="45" s="1"/>
  <c r="T50" i="45"/>
  <c r="U50" i="45" s="1"/>
  <c r="T49" i="45"/>
  <c r="U49" i="45" s="1"/>
  <c r="T48" i="45"/>
  <c r="U48" i="45" s="1"/>
  <c r="T47" i="45"/>
  <c r="U47" i="45" s="1"/>
  <c r="T46" i="45"/>
  <c r="U46" i="45" s="1"/>
  <c r="T45" i="45"/>
  <c r="U45" i="45" s="1"/>
  <c r="T44" i="45"/>
  <c r="U44" i="45" s="1"/>
  <c r="T43" i="45"/>
  <c r="U43" i="45" s="1"/>
  <c r="T42" i="45"/>
  <c r="U42" i="45" s="1"/>
  <c r="T41" i="45"/>
  <c r="U41" i="45" s="1"/>
  <c r="T40" i="45"/>
  <c r="U40" i="45" s="1"/>
  <c r="T39" i="45"/>
  <c r="U39" i="45" s="1"/>
  <c r="T38" i="45"/>
  <c r="U38" i="45" s="1"/>
  <c r="T37" i="45"/>
  <c r="U37" i="45" s="1"/>
  <c r="T36" i="45"/>
  <c r="U36" i="45" s="1"/>
  <c r="T35" i="45"/>
  <c r="U35" i="45" s="1"/>
  <c r="T34" i="45"/>
  <c r="U34" i="45" s="1"/>
  <c r="T33" i="45"/>
  <c r="U33" i="45" s="1"/>
  <c r="T32" i="45"/>
  <c r="U32" i="45" s="1"/>
  <c r="J70" i="45"/>
  <c r="J68" i="45"/>
  <c r="J66" i="45"/>
  <c r="J64" i="45"/>
  <c r="J62" i="45"/>
  <c r="J60" i="45"/>
  <c r="J58" i="45"/>
  <c r="J56" i="45"/>
  <c r="T72" i="45"/>
  <c r="U72" i="45" s="1"/>
  <c r="T70" i="45"/>
  <c r="U70" i="45" s="1"/>
  <c r="T68" i="45"/>
  <c r="U68" i="45" s="1"/>
  <c r="T66" i="45"/>
  <c r="U66" i="45" s="1"/>
  <c r="T64" i="45"/>
  <c r="U64" i="45" s="1"/>
  <c r="T62" i="45"/>
  <c r="U62" i="45" s="1"/>
  <c r="T60" i="45"/>
  <c r="U60" i="45" s="1"/>
  <c r="T58" i="45"/>
  <c r="U58" i="45" s="1"/>
  <c r="T56" i="45"/>
  <c r="U56" i="45" s="1"/>
  <c r="J54" i="45"/>
  <c r="J52" i="45"/>
  <c r="J50" i="45"/>
  <c r="J48" i="45"/>
  <c r="J46" i="45"/>
  <c r="J44" i="45"/>
  <c r="J42" i="45"/>
  <c r="J40" i="45"/>
  <c r="J38" i="45"/>
  <c r="J36" i="45"/>
  <c r="J34" i="45"/>
  <c r="O72" i="45"/>
  <c r="P72" i="45" s="1"/>
  <c r="O70" i="45"/>
  <c r="P70" i="45" s="1"/>
  <c r="O68" i="45"/>
  <c r="P68" i="45" s="1"/>
  <c r="O66" i="45"/>
  <c r="P66" i="45" s="1"/>
  <c r="O64" i="45"/>
  <c r="P64" i="45" s="1"/>
  <c r="O62" i="45"/>
  <c r="P62" i="45" s="1"/>
  <c r="O60" i="45"/>
  <c r="P60" i="45" s="1"/>
  <c r="O58" i="45"/>
  <c r="P58" i="45" s="1"/>
  <c r="O56" i="45"/>
  <c r="P56" i="45" s="1"/>
  <c r="O54" i="45"/>
  <c r="P54" i="45" s="1"/>
  <c r="O52" i="45"/>
  <c r="P52" i="45" s="1"/>
  <c r="O50" i="45"/>
  <c r="P50" i="45" s="1"/>
  <c r="O48" i="45"/>
  <c r="P48" i="45" s="1"/>
  <c r="O46" i="45"/>
  <c r="P46" i="45" s="1"/>
  <c r="O44" i="45"/>
  <c r="P44" i="45" s="1"/>
  <c r="O42" i="45"/>
  <c r="P42" i="45" s="1"/>
  <c r="O40" i="45"/>
  <c r="P40" i="45" s="1"/>
  <c r="O38" i="45"/>
  <c r="P38" i="45" s="1"/>
  <c r="O36" i="45"/>
  <c r="P36" i="45" s="1"/>
  <c r="O34" i="45"/>
  <c r="P34" i="45" s="1"/>
  <c r="J32" i="45"/>
  <c r="J71" i="45"/>
  <c r="J69" i="45"/>
  <c r="AD69" i="45" s="1"/>
  <c r="AE69" i="45" s="1"/>
  <c r="J67" i="45"/>
  <c r="J65" i="45"/>
  <c r="J63" i="45"/>
  <c r="J61" i="45"/>
  <c r="J59" i="45"/>
  <c r="J57" i="45"/>
  <c r="J55" i="45"/>
  <c r="J53" i="45"/>
  <c r="J51" i="45"/>
  <c r="J49" i="45"/>
  <c r="J47" i="45"/>
  <c r="J45" i="45"/>
  <c r="J43" i="45"/>
  <c r="J41" i="45"/>
  <c r="J39" i="45"/>
  <c r="J37" i="45"/>
  <c r="J35" i="45"/>
  <c r="J33" i="45"/>
  <c r="O32" i="45"/>
  <c r="P32" i="45" s="1"/>
  <c r="T31" i="45"/>
  <c r="U31" i="45" s="1"/>
  <c r="J31" i="45"/>
  <c r="O31" i="45"/>
  <c r="P31" i="45" s="1"/>
  <c r="B68" i="6"/>
  <c r="C68" i="6"/>
  <c r="D68" i="6"/>
  <c r="E68" i="6"/>
  <c r="F68" i="6"/>
  <c r="G68" i="6"/>
  <c r="N68" i="6"/>
  <c r="W68" i="6"/>
  <c r="X68" i="6" s="1"/>
  <c r="B69" i="6"/>
  <c r="C69" i="6"/>
  <c r="D69" i="6"/>
  <c r="E69" i="6"/>
  <c r="F69" i="6"/>
  <c r="G69" i="6"/>
  <c r="N69" i="6"/>
  <c r="W69" i="6"/>
  <c r="X69" i="6" s="1"/>
  <c r="B70" i="6"/>
  <c r="C70" i="6"/>
  <c r="D70" i="6"/>
  <c r="E70" i="6"/>
  <c r="F70" i="6"/>
  <c r="G70" i="6"/>
  <c r="N70" i="6"/>
  <c r="W70" i="6"/>
  <c r="X70" i="6" s="1"/>
  <c r="B71" i="6"/>
  <c r="C71" i="6"/>
  <c r="D71" i="6"/>
  <c r="E71" i="6"/>
  <c r="F71" i="6"/>
  <c r="G71" i="6"/>
  <c r="N71" i="6"/>
  <c r="W71" i="6"/>
  <c r="X71" i="6" s="1"/>
  <c r="B72" i="6"/>
  <c r="C72" i="6"/>
  <c r="D72" i="6"/>
  <c r="E72" i="6"/>
  <c r="F72" i="6"/>
  <c r="G72" i="6"/>
  <c r="N72" i="6"/>
  <c r="W72" i="6"/>
  <c r="X72" i="6" s="1"/>
  <c r="B73" i="6"/>
  <c r="C73" i="6"/>
  <c r="D73" i="6"/>
  <c r="E73" i="6"/>
  <c r="F73" i="6"/>
  <c r="G73" i="6"/>
  <c r="N73" i="6"/>
  <c r="W73" i="6"/>
  <c r="X73" i="6" s="1"/>
  <c r="AT116" i="5"/>
  <c r="AS116" i="5"/>
  <c r="AB61" i="45" s="1"/>
  <c r="AC61" i="45" s="1"/>
  <c r="AT136" i="5"/>
  <c r="AS136" i="5"/>
  <c r="AB71" i="45" s="1"/>
  <c r="AC71" i="45" s="1"/>
  <c r="AT134" i="5"/>
  <c r="AS134" i="5"/>
  <c r="AB70" i="45" s="1"/>
  <c r="AC70" i="45" s="1"/>
  <c r="AT132" i="5"/>
  <c r="AS132" i="5"/>
  <c r="AB69" i="45" s="1"/>
  <c r="AC69" i="45" s="1"/>
  <c r="AT130" i="5"/>
  <c r="AS130" i="5"/>
  <c r="AB68" i="45" s="1"/>
  <c r="AC68" i="45" s="1"/>
  <c r="AT128" i="5"/>
  <c r="AS128" i="5"/>
  <c r="AB67" i="45" s="1"/>
  <c r="AC67" i="45" s="1"/>
  <c r="AS126" i="5"/>
  <c r="AB66" i="45" s="1"/>
  <c r="AC66" i="45" s="1"/>
  <c r="AT126" i="5"/>
  <c r="AU126" i="5" s="1"/>
  <c r="C138" i="5"/>
  <c r="C136" i="5"/>
  <c r="C134" i="5"/>
  <c r="C132" i="5"/>
  <c r="C130" i="5"/>
  <c r="C128" i="5"/>
  <c r="AD66" i="45" l="1"/>
  <c r="AE66" i="45" s="1"/>
  <c r="AD71" i="45"/>
  <c r="AE71" i="45" s="1"/>
  <c r="AD61" i="45"/>
  <c r="AE61" i="45" s="1"/>
  <c r="AD44" i="45"/>
  <c r="AE44" i="45" s="1"/>
  <c r="AD41" i="45"/>
  <c r="AE41" i="45" s="1"/>
  <c r="AD70" i="45"/>
  <c r="AE70" i="45" s="1"/>
  <c r="AD47" i="45"/>
  <c r="AE47" i="45" s="1"/>
  <c r="AD68" i="45"/>
  <c r="AE68" i="45" s="1"/>
  <c r="AD59" i="45"/>
  <c r="AE59" i="45" s="1"/>
  <c r="AD67" i="45"/>
  <c r="AE67" i="45" s="1"/>
  <c r="AD42" i="45"/>
  <c r="AE42" i="45" s="1"/>
  <c r="AD50" i="45"/>
  <c r="AE50" i="45" s="1"/>
  <c r="AU132" i="5"/>
  <c r="AU130" i="5"/>
  <c r="K45" i="45"/>
  <c r="K61" i="45"/>
  <c r="K69" i="45"/>
  <c r="K36" i="45"/>
  <c r="K52" i="45"/>
  <c r="K66" i="45"/>
  <c r="K47" i="45"/>
  <c r="K63" i="45"/>
  <c r="K71" i="45"/>
  <c r="K38" i="45"/>
  <c r="K54" i="45"/>
  <c r="K33" i="45"/>
  <c r="K41" i="45"/>
  <c r="K49" i="45"/>
  <c r="K57" i="45"/>
  <c r="K65" i="45"/>
  <c r="K32" i="45"/>
  <c r="K40" i="45"/>
  <c r="K48" i="45"/>
  <c r="K62" i="45"/>
  <c r="K70" i="45"/>
  <c r="K37" i="45"/>
  <c r="K53" i="45"/>
  <c r="K44" i="45"/>
  <c r="K58" i="45"/>
  <c r="K39" i="45"/>
  <c r="K55" i="45"/>
  <c r="K46" i="45"/>
  <c r="K60" i="45"/>
  <c r="K68" i="45"/>
  <c r="K31" i="45"/>
  <c r="K35" i="45"/>
  <c r="K43" i="45"/>
  <c r="K51" i="45"/>
  <c r="K59" i="45"/>
  <c r="K67" i="45"/>
  <c r="K34" i="45"/>
  <c r="K42" i="45"/>
  <c r="K50" i="45"/>
  <c r="K56" i="45"/>
  <c r="K64" i="45"/>
  <c r="K72" i="45"/>
  <c r="AU134" i="5"/>
  <c r="AU116" i="5"/>
  <c r="O72" i="6"/>
  <c r="O69" i="6"/>
  <c r="O70" i="6"/>
  <c r="AU128" i="5"/>
  <c r="O71" i="6"/>
  <c r="O68" i="6"/>
  <c r="AU136" i="5"/>
  <c r="O73" i="6"/>
  <c r="B33" i="6"/>
  <c r="C33" i="6"/>
  <c r="D33" i="6"/>
  <c r="E33" i="6"/>
  <c r="F33" i="6"/>
  <c r="G33" i="6"/>
  <c r="N33" i="6"/>
  <c r="O33" i="6" s="1"/>
  <c r="W33" i="6"/>
  <c r="X33" i="6" s="1"/>
  <c r="B34" i="6"/>
  <c r="C34" i="6"/>
  <c r="D34" i="6"/>
  <c r="E34" i="6"/>
  <c r="F34" i="6"/>
  <c r="G34" i="6"/>
  <c r="N34" i="6"/>
  <c r="W34" i="6"/>
  <c r="X34" i="6" s="1"/>
  <c r="B35" i="6"/>
  <c r="C35" i="6"/>
  <c r="D35" i="6"/>
  <c r="E35" i="6"/>
  <c r="F35" i="6"/>
  <c r="G35" i="6"/>
  <c r="N35" i="6"/>
  <c r="W35" i="6"/>
  <c r="X35" i="6" s="1"/>
  <c r="B36" i="6"/>
  <c r="C36" i="6"/>
  <c r="D36" i="6"/>
  <c r="E36" i="6"/>
  <c r="F36" i="6"/>
  <c r="G36" i="6"/>
  <c r="N36" i="6"/>
  <c r="W36" i="6"/>
  <c r="X36" i="6" s="1"/>
  <c r="B37" i="6"/>
  <c r="C37" i="6"/>
  <c r="D37" i="6"/>
  <c r="E37" i="6"/>
  <c r="F37" i="6"/>
  <c r="G37" i="6"/>
  <c r="N37" i="6"/>
  <c r="W37" i="6"/>
  <c r="X37" i="6" s="1"/>
  <c r="B38" i="6"/>
  <c r="C38" i="6"/>
  <c r="D38" i="6"/>
  <c r="E38" i="6"/>
  <c r="F38" i="6"/>
  <c r="G38" i="6"/>
  <c r="N38" i="6"/>
  <c r="W38" i="6"/>
  <c r="X38" i="6" s="1"/>
  <c r="B39" i="6"/>
  <c r="C39" i="6"/>
  <c r="D39" i="6"/>
  <c r="E39" i="6"/>
  <c r="F39" i="6"/>
  <c r="G39" i="6"/>
  <c r="N39" i="6"/>
  <c r="W39" i="6"/>
  <c r="X39" i="6" s="1"/>
  <c r="B40" i="6"/>
  <c r="C40" i="6"/>
  <c r="D40" i="6"/>
  <c r="E40" i="6"/>
  <c r="F40" i="6"/>
  <c r="G40" i="6"/>
  <c r="N40" i="6"/>
  <c r="W40" i="6"/>
  <c r="X40" i="6" s="1"/>
  <c r="B41" i="6"/>
  <c r="C41" i="6"/>
  <c r="D41" i="6"/>
  <c r="E41" i="6"/>
  <c r="F41" i="6"/>
  <c r="G41" i="6"/>
  <c r="N41" i="6"/>
  <c r="W41" i="6"/>
  <c r="X41" i="6" s="1"/>
  <c r="B42" i="6"/>
  <c r="C42" i="6"/>
  <c r="D42" i="6"/>
  <c r="E42" i="6"/>
  <c r="F42" i="6"/>
  <c r="G42" i="6"/>
  <c r="N42" i="6"/>
  <c r="W42" i="6"/>
  <c r="X42" i="6" s="1"/>
  <c r="B43" i="6"/>
  <c r="C43" i="6"/>
  <c r="D43" i="6"/>
  <c r="E43" i="6"/>
  <c r="F43" i="6"/>
  <c r="G43" i="6"/>
  <c r="N43" i="6"/>
  <c r="W43" i="6"/>
  <c r="X43" i="6" s="1"/>
  <c r="B44" i="6"/>
  <c r="C44" i="6"/>
  <c r="D44" i="6"/>
  <c r="E44" i="6"/>
  <c r="F44" i="6"/>
  <c r="G44" i="6"/>
  <c r="N44" i="6"/>
  <c r="W44" i="6"/>
  <c r="X44" i="6" s="1"/>
  <c r="B45" i="6"/>
  <c r="C45" i="6"/>
  <c r="D45" i="6"/>
  <c r="E45" i="6"/>
  <c r="F45" i="6"/>
  <c r="G45" i="6"/>
  <c r="N45" i="6"/>
  <c r="W45" i="6"/>
  <c r="X45" i="6" s="1"/>
  <c r="B46" i="6"/>
  <c r="C46" i="6"/>
  <c r="D46" i="6"/>
  <c r="E46" i="6"/>
  <c r="F46" i="6"/>
  <c r="G46" i="6"/>
  <c r="N46" i="6"/>
  <c r="W46" i="6"/>
  <c r="X46" i="6" s="1"/>
  <c r="B47" i="6"/>
  <c r="C47" i="6"/>
  <c r="D47" i="6"/>
  <c r="E47" i="6"/>
  <c r="F47" i="6"/>
  <c r="G47" i="6"/>
  <c r="N47" i="6"/>
  <c r="W47" i="6"/>
  <c r="X47" i="6" s="1"/>
  <c r="B48" i="6"/>
  <c r="C48" i="6"/>
  <c r="D48" i="6"/>
  <c r="E48" i="6"/>
  <c r="F48" i="6"/>
  <c r="G48" i="6"/>
  <c r="N48" i="6"/>
  <c r="W48" i="6"/>
  <c r="X48" i="6" s="1"/>
  <c r="B49" i="6"/>
  <c r="C49" i="6"/>
  <c r="D49" i="6"/>
  <c r="E49" i="6"/>
  <c r="F49" i="6"/>
  <c r="G49" i="6"/>
  <c r="N49" i="6"/>
  <c r="W49" i="6"/>
  <c r="X49" i="6" s="1"/>
  <c r="B50" i="6"/>
  <c r="C50" i="6"/>
  <c r="D50" i="6"/>
  <c r="E50" i="6"/>
  <c r="F50" i="6"/>
  <c r="G50" i="6"/>
  <c r="N50" i="6"/>
  <c r="W50" i="6"/>
  <c r="X50" i="6" s="1"/>
  <c r="B51" i="6"/>
  <c r="C51" i="6"/>
  <c r="D51" i="6"/>
  <c r="E51" i="6"/>
  <c r="F51" i="6"/>
  <c r="G51" i="6"/>
  <c r="N51" i="6"/>
  <c r="W51" i="6"/>
  <c r="X51" i="6" s="1"/>
  <c r="B52" i="6"/>
  <c r="C52" i="6"/>
  <c r="D52" i="6"/>
  <c r="E52" i="6"/>
  <c r="F52" i="6"/>
  <c r="G52" i="6"/>
  <c r="N52" i="6"/>
  <c r="W52" i="6"/>
  <c r="X52" i="6" s="1"/>
  <c r="B53" i="6"/>
  <c r="C53" i="6"/>
  <c r="D53" i="6"/>
  <c r="E53" i="6"/>
  <c r="F53" i="6"/>
  <c r="G53" i="6"/>
  <c r="N53" i="6"/>
  <c r="W53" i="6"/>
  <c r="X53" i="6" s="1"/>
  <c r="B54" i="6"/>
  <c r="C54" i="6"/>
  <c r="D54" i="6"/>
  <c r="E54" i="6"/>
  <c r="F54" i="6"/>
  <c r="G54" i="6"/>
  <c r="N54" i="6"/>
  <c r="W54" i="6"/>
  <c r="X54" i="6" s="1"/>
  <c r="B55" i="6"/>
  <c r="C55" i="6"/>
  <c r="D55" i="6"/>
  <c r="E55" i="6"/>
  <c r="F55" i="6"/>
  <c r="G55" i="6"/>
  <c r="N55" i="6"/>
  <c r="W55" i="6"/>
  <c r="X55" i="6" s="1"/>
  <c r="B56" i="6"/>
  <c r="C56" i="6"/>
  <c r="D56" i="6"/>
  <c r="E56" i="6"/>
  <c r="F56" i="6"/>
  <c r="G56" i="6"/>
  <c r="N56" i="6"/>
  <c r="W56" i="6"/>
  <c r="X56" i="6" s="1"/>
  <c r="B57" i="6"/>
  <c r="C57" i="6"/>
  <c r="D57" i="6"/>
  <c r="E57" i="6"/>
  <c r="F57" i="6"/>
  <c r="G57" i="6"/>
  <c r="N57" i="6"/>
  <c r="W57" i="6"/>
  <c r="X57" i="6" s="1"/>
  <c r="B58" i="6"/>
  <c r="C58" i="6"/>
  <c r="D58" i="6"/>
  <c r="E58" i="6"/>
  <c r="F58" i="6"/>
  <c r="G58" i="6"/>
  <c r="N58" i="6"/>
  <c r="O58" i="6" s="1"/>
  <c r="W58" i="6"/>
  <c r="X58" i="6" s="1"/>
  <c r="B59" i="6"/>
  <c r="C59" i="6"/>
  <c r="D59" i="6"/>
  <c r="E59" i="6"/>
  <c r="F59" i="6"/>
  <c r="G59" i="6"/>
  <c r="N59" i="6"/>
  <c r="W59" i="6"/>
  <c r="X59" i="6" s="1"/>
  <c r="B60" i="6"/>
  <c r="C60" i="6"/>
  <c r="D60" i="6"/>
  <c r="E60" i="6"/>
  <c r="F60" i="6"/>
  <c r="G60" i="6"/>
  <c r="N60" i="6"/>
  <c r="W60" i="6"/>
  <c r="X60" i="6" s="1"/>
  <c r="B61" i="6"/>
  <c r="C61" i="6"/>
  <c r="D61" i="6"/>
  <c r="E61" i="6"/>
  <c r="F61" i="6"/>
  <c r="G61" i="6"/>
  <c r="N61" i="6"/>
  <c r="W61" i="6"/>
  <c r="X61" i="6" s="1"/>
  <c r="B62" i="6"/>
  <c r="C62" i="6"/>
  <c r="D62" i="6"/>
  <c r="E62" i="6"/>
  <c r="F62" i="6"/>
  <c r="G62" i="6"/>
  <c r="N62" i="6"/>
  <c r="W62" i="6"/>
  <c r="X62" i="6" s="1"/>
  <c r="B63" i="6"/>
  <c r="C63" i="6"/>
  <c r="D63" i="6"/>
  <c r="E63" i="6"/>
  <c r="F63" i="6"/>
  <c r="G63" i="6"/>
  <c r="N63" i="6"/>
  <c r="W63" i="6"/>
  <c r="B64" i="6"/>
  <c r="C64" i="6"/>
  <c r="D64" i="6"/>
  <c r="E64" i="6"/>
  <c r="F64" i="6"/>
  <c r="G64" i="6"/>
  <c r="N64" i="6"/>
  <c r="W64" i="6"/>
  <c r="X64" i="6" s="1"/>
  <c r="B65" i="6"/>
  <c r="C65" i="6"/>
  <c r="D65" i="6"/>
  <c r="E65" i="6"/>
  <c r="F65" i="6"/>
  <c r="G65" i="6"/>
  <c r="N65" i="6"/>
  <c r="W65" i="6"/>
  <c r="X65" i="6" s="1"/>
  <c r="B66" i="6"/>
  <c r="C66" i="6"/>
  <c r="D66" i="6"/>
  <c r="E66" i="6"/>
  <c r="F66" i="6"/>
  <c r="G66" i="6"/>
  <c r="N66" i="6"/>
  <c r="W66" i="6"/>
  <c r="X66" i="6" s="1"/>
  <c r="B67" i="6"/>
  <c r="C67" i="6"/>
  <c r="D67" i="6"/>
  <c r="E67" i="6"/>
  <c r="F67" i="6"/>
  <c r="G67" i="6"/>
  <c r="N67" i="6"/>
  <c r="W67" i="6"/>
  <c r="X67" i="6" s="1"/>
  <c r="C126" i="5"/>
  <c r="C124" i="5"/>
  <c r="C122" i="5"/>
  <c r="C120" i="5"/>
  <c r="C118" i="5"/>
  <c r="C116" i="5"/>
  <c r="C114" i="5"/>
  <c r="C112" i="5"/>
  <c r="C110" i="5"/>
  <c r="C108" i="5"/>
  <c r="C106" i="5"/>
  <c r="C104" i="5"/>
  <c r="C102" i="5"/>
  <c r="C100" i="5"/>
  <c r="C98" i="5"/>
  <c r="C96" i="5"/>
  <c r="C94" i="5"/>
  <c r="C92" i="5"/>
  <c r="C90" i="5"/>
  <c r="C88" i="5"/>
  <c r="C86" i="5"/>
  <c r="C84" i="5"/>
  <c r="C82" i="5"/>
  <c r="C80" i="5"/>
  <c r="C78" i="5"/>
  <c r="C76" i="5"/>
  <c r="C74" i="5"/>
  <c r="C72" i="5"/>
  <c r="C70" i="5"/>
  <c r="C68" i="5"/>
  <c r="C66" i="5"/>
  <c r="C64" i="5"/>
  <c r="C62" i="5"/>
  <c r="C60" i="5"/>
  <c r="C58" i="5"/>
  <c r="C12" i="5"/>
  <c r="C10" i="5"/>
  <c r="AS72" i="5"/>
  <c r="AB39" i="45" s="1"/>
  <c r="AC39" i="45" s="1"/>
  <c r="AT72" i="5"/>
  <c r="AS74" i="5"/>
  <c r="AB40" i="45" s="1"/>
  <c r="AC40" i="45" s="1"/>
  <c r="AT74" i="5"/>
  <c r="AS76" i="5"/>
  <c r="AB41" i="45" s="1"/>
  <c r="AC41" i="45" s="1"/>
  <c r="AT76" i="5"/>
  <c r="AS78" i="5"/>
  <c r="AB42" i="45" s="1"/>
  <c r="AC42" i="45" s="1"/>
  <c r="AT78" i="5"/>
  <c r="AS80" i="5"/>
  <c r="AB43" i="45" s="1"/>
  <c r="AC43" i="45" s="1"/>
  <c r="AT80" i="5"/>
  <c r="AS82" i="5"/>
  <c r="AB44" i="45" s="1"/>
  <c r="AC44" i="45" s="1"/>
  <c r="AT82" i="5"/>
  <c r="AS84" i="5"/>
  <c r="AB45" i="45" s="1"/>
  <c r="AC45" i="45" s="1"/>
  <c r="AT84" i="5"/>
  <c r="AS86" i="5"/>
  <c r="AB46" i="45" s="1"/>
  <c r="AC46" i="45" s="1"/>
  <c r="AT86" i="5"/>
  <c r="AS88" i="5"/>
  <c r="AB47" i="45" s="1"/>
  <c r="AC47" i="45" s="1"/>
  <c r="AT88" i="5"/>
  <c r="AS90" i="5"/>
  <c r="AB48" i="45" s="1"/>
  <c r="AC48" i="45" s="1"/>
  <c r="AT90" i="5"/>
  <c r="AS92" i="5"/>
  <c r="AB49" i="45" s="1"/>
  <c r="AC49" i="45" s="1"/>
  <c r="AT92" i="5"/>
  <c r="AS94" i="5"/>
  <c r="AB50" i="45" s="1"/>
  <c r="AC50" i="45" s="1"/>
  <c r="AT94" i="5"/>
  <c r="AS96" i="5"/>
  <c r="AB51" i="45" s="1"/>
  <c r="AC51" i="45" s="1"/>
  <c r="AT96" i="5"/>
  <c r="AS98" i="5"/>
  <c r="AB52" i="45" s="1"/>
  <c r="AC52" i="45" s="1"/>
  <c r="AT98" i="5"/>
  <c r="AS100" i="5"/>
  <c r="AB53" i="45" s="1"/>
  <c r="AC53" i="45" s="1"/>
  <c r="AT100" i="5"/>
  <c r="AS102" i="5"/>
  <c r="AB54" i="45" s="1"/>
  <c r="AC54" i="45" s="1"/>
  <c r="AT102" i="5"/>
  <c r="AS104" i="5"/>
  <c r="AB55" i="45" s="1"/>
  <c r="AC55" i="45" s="1"/>
  <c r="AT104" i="5"/>
  <c r="AS106" i="5"/>
  <c r="AB56" i="45" s="1"/>
  <c r="AC56" i="45" s="1"/>
  <c r="AT106" i="5"/>
  <c r="AS108" i="5"/>
  <c r="AB57" i="45" s="1"/>
  <c r="AC57" i="45" s="1"/>
  <c r="AT108" i="5"/>
  <c r="AS110" i="5"/>
  <c r="AB58" i="45" s="1"/>
  <c r="AC58" i="45" s="1"/>
  <c r="AT110" i="5"/>
  <c r="AS112" i="5"/>
  <c r="AB59" i="45" s="1"/>
  <c r="AC59" i="45" s="1"/>
  <c r="AT112" i="5"/>
  <c r="AS114" i="5"/>
  <c r="AB60" i="45" s="1"/>
  <c r="AC60" i="45" s="1"/>
  <c r="AT114" i="5"/>
  <c r="AS118" i="5"/>
  <c r="AB62" i="45" s="1"/>
  <c r="AC62" i="45" s="1"/>
  <c r="AT118" i="5"/>
  <c r="C2" i="2"/>
  <c r="C1" i="9"/>
  <c r="AD51" i="45" l="1"/>
  <c r="AE51" i="45" s="1"/>
  <c r="AD52" i="45"/>
  <c r="AE52" i="45" s="1"/>
  <c r="AD62" i="45"/>
  <c r="AE62" i="45" s="1"/>
  <c r="AD55" i="45"/>
  <c r="AE55" i="45" s="1"/>
  <c r="AD43" i="45"/>
  <c r="AE43" i="45" s="1"/>
  <c r="AD54" i="45"/>
  <c r="AE54" i="45" s="1"/>
  <c r="AD48" i="45"/>
  <c r="AE48" i="45" s="1"/>
  <c r="AD57" i="45"/>
  <c r="AE57" i="45" s="1"/>
  <c r="AD60" i="45"/>
  <c r="AE60" i="45" s="1"/>
  <c r="AD39" i="45"/>
  <c r="AE39" i="45" s="1"/>
  <c r="AD53" i="45"/>
  <c r="AE53" i="45" s="1"/>
  <c r="AD56" i="45"/>
  <c r="AE56" i="45" s="1"/>
  <c r="AD45" i="45"/>
  <c r="AE45" i="45" s="1"/>
  <c r="AD40" i="45"/>
  <c r="AE40" i="45" s="1"/>
  <c r="AD49" i="45"/>
  <c r="AE49" i="45" s="1"/>
  <c r="AD46" i="45"/>
  <c r="AE46" i="45" s="1"/>
  <c r="AD58" i="45"/>
  <c r="AE58" i="45" s="1"/>
  <c r="AU78" i="5"/>
  <c r="O57" i="6"/>
  <c r="O53" i="6"/>
  <c r="O45" i="6"/>
  <c r="O42" i="6"/>
  <c r="O48" i="6"/>
  <c r="O41" i="6"/>
  <c r="AU76" i="5"/>
  <c r="AU72" i="5"/>
  <c r="O65" i="6"/>
  <c r="O61" i="6"/>
  <c r="O55" i="6"/>
  <c r="O47" i="6"/>
  <c r="O44" i="6"/>
  <c r="O37" i="6"/>
  <c r="O66" i="6"/>
  <c r="O63" i="6"/>
  <c r="O49" i="6"/>
  <c r="O39" i="6"/>
  <c r="O35" i="6"/>
  <c r="O38" i="6"/>
  <c r="O34" i="6"/>
  <c r="O67" i="6"/>
  <c r="O64" i="6"/>
  <c r="O60" i="6"/>
  <c r="O54" i="6"/>
  <c r="O43" i="6"/>
  <c r="O36" i="6"/>
  <c r="AU112" i="5"/>
  <c r="AU118" i="5"/>
  <c r="AU102" i="5"/>
  <c r="AU98" i="5"/>
  <c r="AU94" i="5"/>
  <c r="AU90" i="5"/>
  <c r="AU80" i="5"/>
  <c r="AU108" i="5"/>
  <c r="AU100" i="5"/>
  <c r="AU96" i="5"/>
  <c r="AU92" i="5"/>
  <c r="AU88" i="5"/>
  <c r="AU84" i="5"/>
  <c r="AU74" i="5"/>
  <c r="AU86" i="5"/>
  <c r="AU110" i="5"/>
  <c r="AU106" i="5"/>
  <c r="AU82" i="5"/>
  <c r="X63" i="6"/>
  <c r="O59" i="6"/>
  <c r="O52" i="6"/>
  <c r="O51" i="6"/>
  <c r="O50" i="6"/>
  <c r="O56" i="6"/>
  <c r="O40" i="6"/>
  <c r="O62" i="6"/>
  <c r="O46" i="6"/>
  <c r="AU114" i="5"/>
  <c r="AU104" i="5"/>
  <c r="P14" i="9"/>
  <c r="P15" i="9"/>
  <c r="P16" i="9"/>
  <c r="P13" i="9"/>
  <c r="P15" i="48"/>
  <c r="P14" i="48"/>
  <c r="P13" i="48"/>
  <c r="N26" i="48"/>
  <c r="M26" i="48"/>
  <c r="D26" i="48"/>
  <c r="N25" i="48"/>
  <c r="M25" i="48"/>
  <c r="D25" i="48"/>
  <c r="F19" i="48"/>
  <c r="N15" i="48"/>
  <c r="N14" i="48"/>
  <c r="R8" i="48"/>
  <c r="Q8" i="48"/>
  <c r="P8" i="48"/>
  <c r="O8" i="48"/>
  <c r="N8" i="48"/>
  <c r="M8" i="48"/>
  <c r="F8" i="48"/>
  <c r="D8" i="48"/>
  <c r="M7" i="48"/>
  <c r="M6" i="48"/>
  <c r="C1" i="48"/>
  <c r="M27" i="46"/>
  <c r="M26" i="46"/>
  <c r="M25" i="46"/>
  <c r="M24" i="46"/>
  <c r="M23" i="46"/>
  <c r="M22" i="46"/>
  <c r="M21" i="46"/>
  <c r="M20" i="46"/>
  <c r="M19" i="46"/>
  <c r="M18" i="46"/>
  <c r="M17" i="46"/>
  <c r="M16" i="46"/>
  <c r="Q15" i="46"/>
  <c r="N15" i="46"/>
  <c r="M15" i="46"/>
  <c r="G15" i="46"/>
  <c r="D15" i="46"/>
  <c r="N14" i="46"/>
  <c r="M14" i="46"/>
  <c r="D14" i="46"/>
  <c r="R12" i="46"/>
  <c r="Q12" i="46"/>
  <c r="N12" i="46"/>
  <c r="M12" i="46"/>
  <c r="H12" i="46"/>
  <c r="D12" i="46"/>
  <c r="R11" i="46"/>
  <c r="Q11" i="46"/>
  <c r="N11" i="46"/>
  <c r="M11" i="46"/>
  <c r="H11" i="46"/>
  <c r="D11" i="46"/>
  <c r="C6" i="46"/>
  <c r="M6" i="46" s="1"/>
  <c r="P19" i="48" l="1"/>
  <c r="H8" i="48"/>
  <c r="L10" i="45"/>
  <c r="M10" i="45"/>
  <c r="N10" i="45"/>
  <c r="L11" i="45"/>
  <c r="M11" i="45"/>
  <c r="N11" i="45"/>
  <c r="L12" i="45"/>
  <c r="M12" i="45"/>
  <c r="N12" i="45"/>
  <c r="L13" i="45"/>
  <c r="M13" i="45"/>
  <c r="N13" i="45"/>
  <c r="L14" i="45"/>
  <c r="M14" i="45"/>
  <c r="N14" i="45"/>
  <c r="L15" i="45"/>
  <c r="M15" i="45"/>
  <c r="N15" i="45"/>
  <c r="L16" i="45"/>
  <c r="M16" i="45"/>
  <c r="N16" i="45"/>
  <c r="L17" i="45"/>
  <c r="M17" i="45"/>
  <c r="N17" i="45"/>
  <c r="L18" i="45"/>
  <c r="M18" i="45"/>
  <c r="N18" i="45"/>
  <c r="L19" i="45"/>
  <c r="M19" i="45"/>
  <c r="N19" i="45"/>
  <c r="L20" i="45"/>
  <c r="M20" i="45"/>
  <c r="N20" i="45"/>
  <c r="L21" i="45"/>
  <c r="M21" i="45"/>
  <c r="N21" i="45"/>
  <c r="L22" i="45"/>
  <c r="M22" i="45"/>
  <c r="N22" i="45"/>
  <c r="L23" i="45"/>
  <c r="M23" i="45"/>
  <c r="N23" i="45"/>
  <c r="L24" i="45"/>
  <c r="M24" i="45"/>
  <c r="N24" i="45"/>
  <c r="L25" i="45"/>
  <c r="M25" i="45"/>
  <c r="N25" i="45"/>
  <c r="L26" i="45"/>
  <c r="M26" i="45"/>
  <c r="N26" i="45"/>
  <c r="L27" i="45"/>
  <c r="M27" i="45"/>
  <c r="N27" i="45"/>
  <c r="L28" i="45"/>
  <c r="M28" i="45"/>
  <c r="N28" i="45"/>
  <c r="L29" i="45"/>
  <c r="M29" i="45"/>
  <c r="N29" i="45"/>
  <c r="L30" i="45"/>
  <c r="M30" i="45"/>
  <c r="N30" i="45"/>
  <c r="G10" i="45"/>
  <c r="H10" i="45"/>
  <c r="I10" i="45"/>
  <c r="G11" i="45"/>
  <c r="H11" i="45"/>
  <c r="I11" i="45"/>
  <c r="G12" i="45"/>
  <c r="H12" i="45"/>
  <c r="I12" i="45"/>
  <c r="G13" i="45"/>
  <c r="H13" i="45"/>
  <c r="I13" i="45"/>
  <c r="G14" i="45"/>
  <c r="H14" i="45"/>
  <c r="I14" i="45"/>
  <c r="G15" i="45"/>
  <c r="H15" i="45"/>
  <c r="I15" i="45"/>
  <c r="G16" i="45"/>
  <c r="H16" i="45"/>
  <c r="I16" i="45"/>
  <c r="G17" i="45"/>
  <c r="H17" i="45"/>
  <c r="I17" i="45"/>
  <c r="G18" i="45"/>
  <c r="H18" i="45"/>
  <c r="I18" i="45"/>
  <c r="G19" i="45"/>
  <c r="H19" i="45"/>
  <c r="I19" i="45"/>
  <c r="G20" i="45"/>
  <c r="H20" i="45"/>
  <c r="I20" i="45"/>
  <c r="G21" i="45"/>
  <c r="H21" i="45"/>
  <c r="I21" i="45"/>
  <c r="G22" i="45"/>
  <c r="H22" i="45"/>
  <c r="I22" i="45"/>
  <c r="G23" i="45"/>
  <c r="H23" i="45"/>
  <c r="I23" i="45"/>
  <c r="G24" i="45"/>
  <c r="H24" i="45"/>
  <c r="I24" i="45"/>
  <c r="G25" i="45"/>
  <c r="H25" i="45"/>
  <c r="I25" i="45"/>
  <c r="G26" i="45"/>
  <c r="H26" i="45"/>
  <c r="I26" i="45"/>
  <c r="G27" i="45"/>
  <c r="H27" i="45"/>
  <c r="I27" i="45"/>
  <c r="G28" i="45"/>
  <c r="H28" i="45"/>
  <c r="I28" i="45"/>
  <c r="G29" i="45"/>
  <c r="H29" i="45"/>
  <c r="I29" i="45"/>
  <c r="G30" i="45"/>
  <c r="H30" i="45"/>
  <c r="I30" i="45"/>
  <c r="Q9" i="45"/>
  <c r="R9" i="45"/>
  <c r="S9" i="45"/>
  <c r="S8" i="45"/>
  <c r="T8" i="45" s="1"/>
  <c r="M8" i="45"/>
  <c r="N8" i="45"/>
  <c r="L8" i="45"/>
  <c r="M9" i="45"/>
  <c r="N9" i="45"/>
  <c r="L9" i="45"/>
  <c r="H9" i="45"/>
  <c r="I9" i="45"/>
  <c r="G9" i="45"/>
  <c r="O8" i="45" l="1"/>
  <c r="G8" i="45"/>
  <c r="H8" i="45"/>
  <c r="I8" i="45"/>
  <c r="T30" i="45" l="1"/>
  <c r="U30" i="45" s="1"/>
  <c r="T29" i="45"/>
  <c r="U29" i="45" s="1"/>
  <c r="T28" i="45"/>
  <c r="U28" i="45" s="1"/>
  <c r="T27" i="45"/>
  <c r="U27" i="45" s="1"/>
  <c r="T26" i="45"/>
  <c r="U26" i="45" s="1"/>
  <c r="T25" i="45"/>
  <c r="U25" i="45" s="1"/>
  <c r="T24" i="45"/>
  <c r="U24" i="45" s="1"/>
  <c r="T23" i="45"/>
  <c r="U23" i="45" s="1"/>
  <c r="T22" i="45"/>
  <c r="U22" i="45" s="1"/>
  <c r="T21" i="45"/>
  <c r="U21" i="45" s="1"/>
  <c r="T20" i="45"/>
  <c r="U20" i="45" s="1"/>
  <c r="T19" i="45"/>
  <c r="U19" i="45" s="1"/>
  <c r="T18" i="45"/>
  <c r="U18" i="45" s="1"/>
  <c r="T17" i="45"/>
  <c r="U17" i="45" s="1"/>
  <c r="U16" i="45"/>
  <c r="T15" i="45"/>
  <c r="U15" i="45" s="1"/>
  <c r="T14" i="45"/>
  <c r="U14" i="45" s="1"/>
  <c r="T13" i="45"/>
  <c r="U13" i="45" s="1"/>
  <c r="T12" i="45"/>
  <c r="U12" i="45" s="1"/>
  <c r="T11" i="45"/>
  <c r="U11" i="45" s="1"/>
  <c r="T10" i="45"/>
  <c r="U10" i="45" s="1"/>
  <c r="T9" i="45"/>
  <c r="U9" i="45" s="1"/>
  <c r="U8" i="45"/>
  <c r="O30" i="45"/>
  <c r="P30" i="45" s="1"/>
  <c r="O29" i="45"/>
  <c r="P29" i="45" s="1"/>
  <c r="O28" i="45"/>
  <c r="P28" i="45" s="1"/>
  <c r="O27" i="45"/>
  <c r="P27" i="45" s="1"/>
  <c r="O26" i="45"/>
  <c r="P26" i="45" s="1"/>
  <c r="O25" i="45"/>
  <c r="P25" i="45" s="1"/>
  <c r="O24" i="45"/>
  <c r="P24" i="45" s="1"/>
  <c r="O23" i="45"/>
  <c r="P23" i="45" s="1"/>
  <c r="O22" i="45"/>
  <c r="P22" i="45" s="1"/>
  <c r="O21" i="45"/>
  <c r="P21" i="45" s="1"/>
  <c r="O20" i="45"/>
  <c r="P20" i="45" s="1"/>
  <c r="O19" i="45"/>
  <c r="P19" i="45" s="1"/>
  <c r="O18" i="45"/>
  <c r="P18" i="45" s="1"/>
  <c r="O17" i="45"/>
  <c r="P17" i="45" s="1"/>
  <c r="O16" i="45"/>
  <c r="P16" i="45" s="1"/>
  <c r="O15" i="45"/>
  <c r="P15" i="45" s="1"/>
  <c r="O14" i="45"/>
  <c r="P14" i="45" s="1"/>
  <c r="O13" i="45"/>
  <c r="P13" i="45" s="1"/>
  <c r="O12" i="45"/>
  <c r="P12" i="45" s="1"/>
  <c r="O11" i="45"/>
  <c r="P11" i="45" s="1"/>
  <c r="O10" i="45"/>
  <c r="P10" i="45" s="1"/>
  <c r="O9" i="45"/>
  <c r="P9" i="45" s="1"/>
  <c r="J10" i="45"/>
  <c r="J11" i="45"/>
  <c r="J12" i="45"/>
  <c r="J13" i="45"/>
  <c r="J14" i="45"/>
  <c r="J15" i="45"/>
  <c r="J16" i="45"/>
  <c r="J17" i="45"/>
  <c r="J18" i="45"/>
  <c r="J19" i="45"/>
  <c r="J20" i="45"/>
  <c r="J21" i="45"/>
  <c r="J22" i="45"/>
  <c r="J23" i="45"/>
  <c r="J24" i="45"/>
  <c r="J25" i="45"/>
  <c r="J26" i="45"/>
  <c r="J27" i="45"/>
  <c r="J28" i="45"/>
  <c r="J29" i="45"/>
  <c r="J30" i="45"/>
  <c r="J9" i="45"/>
  <c r="J8" i="45"/>
  <c r="F30" i="45"/>
  <c r="E30" i="45"/>
  <c r="D30" i="45"/>
  <c r="C30" i="45"/>
  <c r="B30" i="45"/>
  <c r="F29" i="45"/>
  <c r="E29" i="45"/>
  <c r="D29" i="45"/>
  <c r="C29" i="45"/>
  <c r="B29" i="45"/>
  <c r="F28" i="45"/>
  <c r="E28" i="45"/>
  <c r="D28" i="45"/>
  <c r="C28" i="45"/>
  <c r="B28" i="45"/>
  <c r="F27" i="45"/>
  <c r="E27" i="45"/>
  <c r="D27" i="45"/>
  <c r="C27" i="45"/>
  <c r="B27" i="45"/>
  <c r="F26" i="45"/>
  <c r="E26" i="45"/>
  <c r="D26" i="45"/>
  <c r="C26" i="45"/>
  <c r="B26" i="45"/>
  <c r="F25" i="45"/>
  <c r="E25" i="45"/>
  <c r="D25" i="45"/>
  <c r="C25" i="45"/>
  <c r="B25" i="45"/>
  <c r="F24" i="45"/>
  <c r="E24" i="45"/>
  <c r="D24" i="45"/>
  <c r="C24" i="45"/>
  <c r="B24" i="45"/>
  <c r="F23" i="45"/>
  <c r="E23" i="45"/>
  <c r="D23" i="45"/>
  <c r="C23" i="45"/>
  <c r="B23" i="45"/>
  <c r="F22" i="45"/>
  <c r="E22" i="45"/>
  <c r="D22" i="45"/>
  <c r="C22" i="45"/>
  <c r="B22" i="45"/>
  <c r="F21" i="45"/>
  <c r="E21" i="45"/>
  <c r="D21" i="45"/>
  <c r="C21" i="45"/>
  <c r="B21" i="45"/>
  <c r="F20" i="45"/>
  <c r="E20" i="45"/>
  <c r="D20" i="45"/>
  <c r="C20" i="45"/>
  <c r="B20" i="45"/>
  <c r="F19" i="45"/>
  <c r="E19" i="45"/>
  <c r="D19" i="45"/>
  <c r="C19" i="45"/>
  <c r="B19" i="45"/>
  <c r="F18" i="45"/>
  <c r="E18" i="45"/>
  <c r="D18" i="45"/>
  <c r="C18" i="45"/>
  <c r="B18" i="45"/>
  <c r="F17" i="45"/>
  <c r="E17" i="45"/>
  <c r="D17" i="45"/>
  <c r="C17" i="45"/>
  <c r="B17" i="45"/>
  <c r="F16" i="45"/>
  <c r="E16" i="45"/>
  <c r="D16" i="45"/>
  <c r="C16" i="45"/>
  <c r="B16" i="45"/>
  <c r="F15" i="45"/>
  <c r="E15" i="45"/>
  <c r="D15" i="45"/>
  <c r="C15" i="45"/>
  <c r="B15" i="45"/>
  <c r="F14" i="45"/>
  <c r="E14" i="45"/>
  <c r="D14" i="45"/>
  <c r="C14" i="45"/>
  <c r="B14" i="45"/>
  <c r="F13" i="45"/>
  <c r="E13" i="45"/>
  <c r="D13" i="45"/>
  <c r="C13" i="45"/>
  <c r="B13" i="45"/>
  <c r="F12" i="45"/>
  <c r="E12" i="45"/>
  <c r="D12" i="45"/>
  <c r="C12" i="45"/>
  <c r="B12" i="45"/>
  <c r="F11" i="45"/>
  <c r="E11" i="45"/>
  <c r="D11" i="45"/>
  <c r="C11" i="45"/>
  <c r="B11" i="45"/>
  <c r="F10" i="45"/>
  <c r="E10" i="45"/>
  <c r="D10" i="45"/>
  <c r="C10" i="45"/>
  <c r="B10" i="45"/>
  <c r="F9" i="45"/>
  <c r="E9" i="45"/>
  <c r="D9" i="45"/>
  <c r="C9" i="45"/>
  <c r="B9" i="45"/>
  <c r="F8" i="45"/>
  <c r="E8" i="45"/>
  <c r="D8" i="45"/>
  <c r="C8" i="45"/>
  <c r="B8" i="45"/>
  <c r="F5" i="45"/>
  <c r="E5" i="45"/>
  <c r="K8" i="45" l="1"/>
  <c r="K11" i="45"/>
  <c r="K10" i="45"/>
  <c r="K12" i="45"/>
  <c r="T24" i="50"/>
  <c r="Q27" i="50"/>
  <c r="P27" i="50"/>
  <c r="N26" i="50"/>
  <c r="M25" i="50"/>
  <c r="K25" i="50"/>
  <c r="J24" i="50"/>
  <c r="G27" i="50"/>
  <c r="T27" i="50"/>
  <c r="N25" i="50"/>
  <c r="G25" i="50"/>
  <c r="T25" i="50"/>
  <c r="S24" i="50"/>
  <c r="Q24" i="50"/>
  <c r="N27" i="50"/>
  <c r="M27" i="50"/>
  <c r="K26" i="50"/>
  <c r="J25" i="50"/>
  <c r="L25" i="50" s="1"/>
  <c r="H25" i="50"/>
  <c r="G24" i="50"/>
  <c r="S27" i="50"/>
  <c r="U27" i="50" s="1"/>
  <c r="P25" i="50"/>
  <c r="K24" i="50"/>
  <c r="T26" i="50"/>
  <c r="S25" i="50"/>
  <c r="Q25" i="50"/>
  <c r="P24" i="50"/>
  <c r="N24" i="50"/>
  <c r="K27" i="50"/>
  <c r="J27" i="50"/>
  <c r="H26" i="50"/>
  <c r="H24" i="50"/>
  <c r="Q26" i="50"/>
  <c r="M24" i="50"/>
  <c r="H27" i="50"/>
  <c r="K28" i="45"/>
  <c r="K24" i="45"/>
  <c r="K20" i="45"/>
  <c r="K16" i="45"/>
  <c r="K9" i="45"/>
  <c r="K27" i="45"/>
  <c r="K23" i="45"/>
  <c r="K19" i="45"/>
  <c r="K15" i="45"/>
  <c r="K30" i="45"/>
  <c r="K26" i="45"/>
  <c r="K22" i="45"/>
  <c r="K18" i="45"/>
  <c r="K14" i="45"/>
  <c r="K29" i="45"/>
  <c r="K25" i="45"/>
  <c r="K21" i="45"/>
  <c r="K17" i="45"/>
  <c r="K13" i="45"/>
  <c r="W5" i="6"/>
  <c r="AE5" i="6" s="1"/>
  <c r="O24" i="50" l="1"/>
  <c r="U25" i="50"/>
  <c r="R24" i="50"/>
  <c r="U24" i="50"/>
  <c r="N28" i="50"/>
  <c r="O25" i="50"/>
  <c r="L27" i="50"/>
  <c r="R25" i="50"/>
  <c r="Q28" i="50"/>
  <c r="D25" i="50"/>
  <c r="I25" i="50"/>
  <c r="T28" i="50"/>
  <c r="E27" i="50"/>
  <c r="E26" i="50"/>
  <c r="K28" i="50"/>
  <c r="E25" i="50"/>
  <c r="L24" i="50"/>
  <c r="R27" i="50"/>
  <c r="E24" i="50"/>
  <c r="H28" i="50"/>
  <c r="I24" i="50"/>
  <c r="D24" i="50"/>
  <c r="D27" i="50"/>
  <c r="I27" i="50"/>
  <c r="O27" i="50"/>
  <c r="N15" i="9"/>
  <c r="N14" i="9"/>
  <c r="F27" i="50" l="1"/>
  <c r="E28" i="50"/>
  <c r="F24" i="50"/>
  <c r="F25" i="50"/>
  <c r="AT12" i="5"/>
  <c r="AS12" i="5"/>
  <c r="AB9" i="45" s="1"/>
  <c r="AD9" i="45" s="1"/>
  <c r="AE9" i="45" s="1"/>
  <c r="AC9" i="45" l="1"/>
  <c r="AU12" i="5"/>
  <c r="AT14" i="5"/>
  <c r="AT16" i="5"/>
  <c r="AT18" i="5"/>
  <c r="AT20" i="5"/>
  <c r="AT22" i="5"/>
  <c r="AT24" i="5"/>
  <c r="AT26" i="5"/>
  <c r="AT28" i="5"/>
  <c r="AT30" i="5"/>
  <c r="AT32" i="5"/>
  <c r="AT34" i="5"/>
  <c r="AT36" i="5"/>
  <c r="AT38" i="5"/>
  <c r="AT40" i="5"/>
  <c r="AT42" i="5"/>
  <c r="AT44" i="5"/>
  <c r="AT46" i="5"/>
  <c r="AT48" i="5"/>
  <c r="AT50" i="5"/>
  <c r="AT52" i="5"/>
  <c r="AT54" i="5"/>
  <c r="AT56" i="5"/>
  <c r="AT58" i="5"/>
  <c r="AT60" i="5"/>
  <c r="AT62" i="5"/>
  <c r="AT64" i="5"/>
  <c r="AT66" i="5"/>
  <c r="AT68" i="5"/>
  <c r="AT70" i="5"/>
  <c r="AT120" i="5"/>
  <c r="AT122" i="5"/>
  <c r="AT124" i="5"/>
  <c r="AT138" i="5"/>
  <c r="AS16" i="5"/>
  <c r="AB11" i="45" s="1"/>
  <c r="AD11" i="45" s="1"/>
  <c r="AE11" i="45" s="1"/>
  <c r="AS18" i="5"/>
  <c r="AB12" i="45" s="1"/>
  <c r="AD12" i="45" s="1"/>
  <c r="AE12" i="45" s="1"/>
  <c r="AS20" i="5"/>
  <c r="AB13" i="45" s="1"/>
  <c r="AD13" i="45" s="1"/>
  <c r="AE13" i="45" s="1"/>
  <c r="AS22" i="5"/>
  <c r="AB14" i="45" s="1"/>
  <c r="AD14" i="45" s="1"/>
  <c r="AE14" i="45" s="1"/>
  <c r="AS24" i="5"/>
  <c r="AB15" i="45" s="1"/>
  <c r="AD15" i="45" s="1"/>
  <c r="AE15" i="45" s="1"/>
  <c r="AS26" i="5"/>
  <c r="AB16" i="45" s="1"/>
  <c r="AD16" i="45" s="1"/>
  <c r="AE16" i="45" s="1"/>
  <c r="AS28" i="5"/>
  <c r="AB17" i="45" s="1"/>
  <c r="AD17" i="45" s="1"/>
  <c r="AE17" i="45" s="1"/>
  <c r="AS30" i="5"/>
  <c r="AB18" i="45" s="1"/>
  <c r="AD18" i="45" s="1"/>
  <c r="AE18" i="45" s="1"/>
  <c r="AS32" i="5"/>
  <c r="AB19" i="45" s="1"/>
  <c r="AD19" i="45" s="1"/>
  <c r="AE19" i="45" s="1"/>
  <c r="AS34" i="5"/>
  <c r="AB20" i="45" s="1"/>
  <c r="AD20" i="45" s="1"/>
  <c r="AE20" i="45" s="1"/>
  <c r="AS36" i="5"/>
  <c r="AB21" i="45" s="1"/>
  <c r="AD21" i="45" s="1"/>
  <c r="AE21" i="45" s="1"/>
  <c r="AS38" i="5"/>
  <c r="AB22" i="45" s="1"/>
  <c r="AD22" i="45" s="1"/>
  <c r="AE22" i="45" s="1"/>
  <c r="AS40" i="5"/>
  <c r="AB23" i="45" s="1"/>
  <c r="AD23" i="45" s="1"/>
  <c r="AE23" i="45" s="1"/>
  <c r="AS42" i="5"/>
  <c r="AB24" i="45" s="1"/>
  <c r="AD24" i="45" s="1"/>
  <c r="AE24" i="45" s="1"/>
  <c r="AS44" i="5"/>
  <c r="AB25" i="45" s="1"/>
  <c r="AD25" i="45" s="1"/>
  <c r="AE25" i="45" s="1"/>
  <c r="AS46" i="5"/>
  <c r="AB26" i="45" s="1"/>
  <c r="AD26" i="45" s="1"/>
  <c r="AE26" i="45" s="1"/>
  <c r="AS48" i="5"/>
  <c r="AB27" i="45" s="1"/>
  <c r="AD27" i="45" s="1"/>
  <c r="AE27" i="45" s="1"/>
  <c r="AS50" i="5"/>
  <c r="AB28" i="45" s="1"/>
  <c r="AD28" i="45" s="1"/>
  <c r="AE28" i="45" s="1"/>
  <c r="AS52" i="5"/>
  <c r="AB29" i="45" s="1"/>
  <c r="AD29" i="45" s="1"/>
  <c r="AE29" i="45" s="1"/>
  <c r="AS54" i="5"/>
  <c r="AB30" i="45" s="1"/>
  <c r="AD30" i="45" s="1"/>
  <c r="AE30" i="45" s="1"/>
  <c r="AS56" i="5"/>
  <c r="AB31" i="45" s="1"/>
  <c r="AD31" i="45" s="1"/>
  <c r="AE31" i="45" s="1"/>
  <c r="AS58" i="5"/>
  <c r="AB32" i="45" s="1"/>
  <c r="AD32" i="45" s="1"/>
  <c r="AE32" i="45" s="1"/>
  <c r="AS60" i="5"/>
  <c r="AB33" i="45" s="1"/>
  <c r="AD33" i="45" s="1"/>
  <c r="AE33" i="45" s="1"/>
  <c r="AS62" i="5"/>
  <c r="AB34" i="45" s="1"/>
  <c r="AD34" i="45" s="1"/>
  <c r="AE34" i="45" s="1"/>
  <c r="AS64" i="5"/>
  <c r="AB35" i="45" s="1"/>
  <c r="AD35" i="45" s="1"/>
  <c r="AE35" i="45" s="1"/>
  <c r="AS66" i="5"/>
  <c r="AB36" i="45" s="1"/>
  <c r="AD36" i="45" s="1"/>
  <c r="AE36" i="45" s="1"/>
  <c r="AS68" i="5"/>
  <c r="AB37" i="45" s="1"/>
  <c r="AD37" i="45" s="1"/>
  <c r="AE37" i="45" s="1"/>
  <c r="AS70" i="5"/>
  <c r="AB38" i="45" s="1"/>
  <c r="AD38" i="45" s="1"/>
  <c r="AE38" i="45" s="1"/>
  <c r="AS120" i="5"/>
  <c r="AB63" i="45" s="1"/>
  <c r="AD63" i="45" s="1"/>
  <c r="AE63" i="45" s="1"/>
  <c r="AS122" i="5"/>
  <c r="AB64" i="45" s="1"/>
  <c r="AD64" i="45" s="1"/>
  <c r="AE64" i="45" s="1"/>
  <c r="AS124" i="5"/>
  <c r="AB65" i="45" s="1"/>
  <c r="AD65" i="45" s="1"/>
  <c r="AE65" i="45" s="1"/>
  <c r="AS138" i="5"/>
  <c r="AB72" i="45" s="1"/>
  <c r="AD72" i="45" s="1"/>
  <c r="AE72" i="45" s="1"/>
  <c r="AS14" i="5"/>
  <c r="AB10" i="45" s="1"/>
  <c r="AD10" i="45" s="1"/>
  <c r="AE10" i="45" s="1"/>
  <c r="AC36" i="45" l="1"/>
  <c r="AC63" i="45"/>
  <c r="AC31" i="45"/>
  <c r="AC23" i="45"/>
  <c r="AC19" i="45"/>
  <c r="AC72" i="45"/>
  <c r="AC38" i="45"/>
  <c r="AC34" i="45"/>
  <c r="AC30" i="45"/>
  <c r="AC26" i="45"/>
  <c r="AC22" i="45"/>
  <c r="AC18" i="45"/>
  <c r="AC14" i="45"/>
  <c r="AC65" i="45"/>
  <c r="AC37" i="45"/>
  <c r="AC33" i="45"/>
  <c r="AC29" i="45"/>
  <c r="AC25" i="45"/>
  <c r="AC21" i="45"/>
  <c r="AC17" i="45"/>
  <c r="AC13" i="45"/>
  <c r="AC32" i="45"/>
  <c r="AC28" i="45"/>
  <c r="AC24" i="45"/>
  <c r="AC20" i="45"/>
  <c r="AC16" i="45"/>
  <c r="AC64" i="45"/>
  <c r="AC35" i="45"/>
  <c r="AC27" i="45"/>
  <c r="AC15" i="45"/>
  <c r="AC12" i="45"/>
  <c r="AC11" i="45"/>
  <c r="AC10" i="45"/>
  <c r="AU40" i="5"/>
  <c r="AU120" i="5"/>
  <c r="AU138" i="5"/>
  <c r="AU48" i="5"/>
  <c r="AU70" i="5"/>
  <c r="AU64" i="5"/>
  <c r="AU32" i="5"/>
  <c r="AU30" i="5"/>
  <c r="AU62" i="5"/>
  <c r="AU56" i="5"/>
  <c r="AU24" i="5"/>
  <c r="AU22" i="5"/>
  <c r="AU54" i="5"/>
  <c r="AU16" i="5"/>
  <c r="AU38" i="5"/>
  <c r="AU46" i="5"/>
  <c r="AU68" i="5"/>
  <c r="AU122" i="5"/>
  <c r="AU66" i="5"/>
  <c r="AU58" i="5"/>
  <c r="AU50" i="5"/>
  <c r="AU42" i="5"/>
  <c r="AU34" i="5"/>
  <c r="AU26" i="5"/>
  <c r="AU18" i="5"/>
  <c r="AU124" i="5"/>
  <c r="AU60" i="5"/>
  <c r="AU52" i="5"/>
  <c r="AU44" i="5"/>
  <c r="AU36" i="5"/>
  <c r="AU28" i="5"/>
  <c r="AU20" i="5"/>
  <c r="AU14" i="5"/>
  <c r="AP11" i="6" s="1"/>
  <c r="AQ11" i="6" s="1"/>
  <c r="N10" i="6" l="1"/>
  <c r="O10" i="6" s="1"/>
  <c r="W11" i="6" l="1"/>
  <c r="X11" i="6" s="1"/>
  <c r="W12" i="6"/>
  <c r="X12" i="6" s="1"/>
  <c r="W13" i="6"/>
  <c r="X13" i="6" s="1"/>
  <c r="W14" i="6"/>
  <c r="X14" i="6" s="1"/>
  <c r="W15" i="6"/>
  <c r="X15" i="6" s="1"/>
  <c r="W16" i="6"/>
  <c r="X16" i="6" s="1"/>
  <c r="W17" i="6"/>
  <c r="X17" i="6" s="1"/>
  <c r="W18" i="6"/>
  <c r="X18" i="6" s="1"/>
  <c r="W19" i="6"/>
  <c r="X19" i="6" s="1"/>
  <c r="W20" i="6"/>
  <c r="X20" i="6" s="1"/>
  <c r="W21" i="6"/>
  <c r="X21" i="6" s="1"/>
  <c r="W22" i="6"/>
  <c r="X22" i="6" s="1"/>
  <c r="W23" i="6"/>
  <c r="X23" i="6" s="1"/>
  <c r="W24" i="6"/>
  <c r="X24" i="6" s="1"/>
  <c r="W25" i="6"/>
  <c r="X25" i="6" s="1"/>
  <c r="W26" i="6"/>
  <c r="X26" i="6" s="1"/>
  <c r="W27" i="6"/>
  <c r="X27" i="6" s="1"/>
  <c r="W28" i="6"/>
  <c r="X28" i="6" s="1"/>
  <c r="W29" i="6"/>
  <c r="X29" i="6" s="1"/>
  <c r="W30" i="6"/>
  <c r="X30" i="6" s="1"/>
  <c r="W31" i="6"/>
  <c r="X31" i="6" s="1"/>
  <c r="W32" i="6"/>
  <c r="X32" i="6" s="1"/>
  <c r="W10" i="6"/>
  <c r="X10" i="6" l="1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11" i="6"/>
  <c r="AR11" i="6" s="1"/>
  <c r="N12" i="6"/>
  <c r="N13" i="6"/>
  <c r="AS11" i="6" l="1"/>
  <c r="AT11" i="6"/>
  <c r="O13" i="6"/>
  <c r="O23" i="6"/>
  <c r="O30" i="6"/>
  <c r="O26" i="6"/>
  <c r="O22" i="6"/>
  <c r="O18" i="6"/>
  <c r="O14" i="6"/>
  <c r="O27" i="6"/>
  <c r="O15" i="6"/>
  <c r="O11" i="6"/>
  <c r="O29" i="6"/>
  <c r="O25" i="6"/>
  <c r="O21" i="6"/>
  <c r="O17" i="6"/>
  <c r="O31" i="6"/>
  <c r="O19" i="6"/>
  <c r="O12" i="6"/>
  <c r="O32" i="6"/>
  <c r="O28" i="6"/>
  <c r="O24" i="6"/>
  <c r="O20" i="6"/>
  <c r="O16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F10" i="6"/>
  <c r="E10" i="6"/>
  <c r="F9" i="6"/>
  <c r="E9" i="6"/>
  <c r="F6" i="6"/>
  <c r="E6" i="6"/>
  <c r="H26" i="3" l="1"/>
  <c r="P27" i="3"/>
  <c r="J27" i="3"/>
  <c r="Q26" i="3"/>
  <c r="K26" i="3"/>
  <c r="G27" i="3"/>
  <c r="H27" i="3"/>
  <c r="N25" i="3"/>
  <c r="S27" i="3"/>
  <c r="M27" i="3"/>
  <c r="T26" i="3"/>
  <c r="N26" i="3"/>
  <c r="Q27" i="3"/>
  <c r="K27" i="3"/>
  <c r="K25" i="3"/>
  <c r="Q25" i="3"/>
  <c r="H25" i="3"/>
  <c r="T27" i="3"/>
  <c r="N27" i="3"/>
  <c r="T25" i="3"/>
  <c r="B11" i="6"/>
  <c r="C11" i="6"/>
  <c r="D11" i="6"/>
  <c r="G11" i="6"/>
  <c r="B12" i="6"/>
  <c r="C12" i="6"/>
  <c r="D12" i="6"/>
  <c r="G12" i="6"/>
  <c r="B13" i="6"/>
  <c r="C13" i="6"/>
  <c r="D13" i="6"/>
  <c r="G13" i="6"/>
  <c r="B14" i="6"/>
  <c r="C14" i="6"/>
  <c r="D14" i="6"/>
  <c r="G14" i="6"/>
  <c r="B15" i="6"/>
  <c r="C15" i="6"/>
  <c r="D15" i="6"/>
  <c r="G15" i="6"/>
  <c r="B16" i="6"/>
  <c r="C16" i="6"/>
  <c r="D16" i="6"/>
  <c r="G16" i="6"/>
  <c r="B17" i="6"/>
  <c r="C17" i="6"/>
  <c r="D17" i="6"/>
  <c r="G17" i="6"/>
  <c r="B18" i="6"/>
  <c r="C18" i="6"/>
  <c r="D18" i="6"/>
  <c r="G18" i="6"/>
  <c r="B19" i="6"/>
  <c r="C19" i="6"/>
  <c r="D19" i="6"/>
  <c r="G19" i="6"/>
  <c r="B20" i="6"/>
  <c r="C20" i="6"/>
  <c r="D20" i="6"/>
  <c r="G20" i="6"/>
  <c r="B21" i="6"/>
  <c r="C21" i="6"/>
  <c r="D21" i="6"/>
  <c r="G21" i="6"/>
  <c r="B22" i="6"/>
  <c r="C22" i="6"/>
  <c r="D22" i="6"/>
  <c r="G22" i="6"/>
  <c r="B23" i="6"/>
  <c r="C23" i="6"/>
  <c r="D23" i="6"/>
  <c r="G23" i="6"/>
  <c r="B24" i="6"/>
  <c r="C24" i="6"/>
  <c r="D24" i="6"/>
  <c r="G24" i="6"/>
  <c r="B25" i="6"/>
  <c r="C25" i="6"/>
  <c r="D25" i="6"/>
  <c r="G25" i="6"/>
  <c r="B26" i="6"/>
  <c r="C26" i="6"/>
  <c r="D26" i="6"/>
  <c r="G26" i="6"/>
  <c r="B27" i="6"/>
  <c r="C27" i="6"/>
  <c r="D27" i="6"/>
  <c r="G27" i="6"/>
  <c r="B28" i="6"/>
  <c r="C28" i="6"/>
  <c r="D28" i="6"/>
  <c r="G28" i="6"/>
  <c r="B29" i="6"/>
  <c r="C29" i="6"/>
  <c r="D29" i="6"/>
  <c r="G29" i="6"/>
  <c r="B30" i="6"/>
  <c r="C30" i="6"/>
  <c r="D30" i="6"/>
  <c r="G30" i="6"/>
  <c r="B31" i="6"/>
  <c r="C31" i="6"/>
  <c r="D31" i="6"/>
  <c r="G31" i="6"/>
  <c r="B32" i="6"/>
  <c r="C32" i="6"/>
  <c r="D32" i="6"/>
  <c r="G32" i="6"/>
  <c r="G10" i="6"/>
  <c r="D10" i="6"/>
  <c r="C10" i="6"/>
  <c r="B10" i="6"/>
  <c r="C56" i="5"/>
  <c r="C54" i="5"/>
  <c r="C52" i="5"/>
  <c r="C50" i="5"/>
  <c r="C48" i="5"/>
  <c r="C46" i="5"/>
  <c r="C44" i="5"/>
  <c r="C42" i="5"/>
  <c r="C40" i="5"/>
  <c r="C38" i="5"/>
  <c r="C36" i="5"/>
  <c r="C34" i="5"/>
  <c r="C32" i="5"/>
  <c r="C30" i="5"/>
  <c r="C28" i="5"/>
  <c r="C26" i="5"/>
  <c r="C24" i="5"/>
  <c r="C22" i="5"/>
  <c r="C20" i="5"/>
  <c r="C18" i="5"/>
  <c r="C16" i="5"/>
  <c r="C14" i="5"/>
  <c r="X3" i="6" l="1"/>
  <c r="R12" i="7" l="1"/>
  <c r="N26" i="9"/>
  <c r="D26" i="9"/>
  <c r="F17" i="3"/>
  <c r="B9" i="6"/>
  <c r="M26" i="9"/>
  <c r="N25" i="9"/>
  <c r="M25" i="9"/>
  <c r="D25" i="9"/>
  <c r="P19" i="9"/>
  <c r="F19" i="9"/>
  <c r="R8" i="9"/>
  <c r="Q8" i="9"/>
  <c r="P8" i="9"/>
  <c r="O8" i="9"/>
  <c r="N8" i="9"/>
  <c r="M8" i="9"/>
  <c r="F8" i="9"/>
  <c r="D8" i="9"/>
  <c r="M7" i="9"/>
  <c r="M6" i="9"/>
  <c r="M27" i="7"/>
  <c r="M26" i="7"/>
  <c r="M25" i="7"/>
  <c r="M24" i="7"/>
  <c r="M23" i="7"/>
  <c r="M22" i="7"/>
  <c r="M21" i="7"/>
  <c r="M20" i="7"/>
  <c r="M19" i="7"/>
  <c r="M18" i="7"/>
  <c r="M17" i="7"/>
  <c r="M16" i="7"/>
  <c r="H8" i="9" l="1"/>
  <c r="Q15" i="7"/>
  <c r="N15" i="7"/>
  <c r="M15" i="7"/>
  <c r="G15" i="7"/>
  <c r="D15" i="7"/>
  <c r="N14" i="7"/>
  <c r="M14" i="7"/>
  <c r="D14" i="7"/>
  <c r="Q12" i="7"/>
  <c r="N12" i="7"/>
  <c r="M12" i="7"/>
  <c r="H12" i="7"/>
  <c r="D12" i="7"/>
  <c r="R11" i="7"/>
  <c r="Q11" i="7"/>
  <c r="N11" i="7"/>
  <c r="M11" i="7"/>
  <c r="H11" i="7"/>
  <c r="D11" i="7"/>
  <c r="C6" i="7"/>
  <c r="M6" i="7" l="1"/>
  <c r="W9" i="6" l="1"/>
  <c r="N9" i="6"/>
  <c r="O9" i="6" s="1"/>
  <c r="G9" i="6"/>
  <c r="D9" i="6"/>
  <c r="C9" i="6"/>
  <c r="O3" i="6"/>
  <c r="N3" i="6"/>
  <c r="X9" i="6" l="1"/>
  <c r="P8" i="45"/>
  <c r="AT10" i="5"/>
  <c r="AS10" i="5"/>
  <c r="AB8" i="45" s="1"/>
  <c r="AD8" i="45" s="1"/>
  <c r="AE8" i="45" s="1"/>
  <c r="Y4" i="5"/>
  <c r="I4" i="5"/>
  <c r="D4" i="5"/>
  <c r="U27" i="3"/>
  <c r="R27" i="3"/>
  <c r="O27" i="3"/>
  <c r="L27" i="3"/>
  <c r="I27" i="3"/>
  <c r="E27" i="3"/>
  <c r="D27" i="3"/>
  <c r="E26" i="3"/>
  <c r="E25" i="3"/>
  <c r="F19" i="3"/>
  <c r="F18" i="3"/>
  <c r="F16" i="3"/>
  <c r="F15" i="3"/>
  <c r="F14" i="3"/>
  <c r="F13" i="3"/>
  <c r="F12" i="3"/>
  <c r="K10" i="3"/>
  <c r="M8" i="3"/>
  <c r="L8" i="3"/>
  <c r="C4" i="3"/>
  <c r="AC8" i="45" l="1"/>
  <c r="AU10" i="5"/>
  <c r="F27" i="3"/>
  <c r="S26" i="50" l="1"/>
  <c r="P26" i="50"/>
  <c r="M26" i="50"/>
  <c r="J26" i="50"/>
  <c r="G26" i="50"/>
  <c r="A6" i="2"/>
  <c r="R26" i="50" l="1"/>
  <c r="R28" i="50" s="1"/>
  <c r="P28" i="50"/>
  <c r="L26" i="50"/>
  <c r="L28" i="50" s="1"/>
  <c r="J28" i="50"/>
  <c r="O26" i="50"/>
  <c r="O28" i="50" s="1"/>
  <c r="M28" i="50"/>
  <c r="I26" i="50"/>
  <c r="I28" i="50" s="1"/>
  <c r="D26" i="50"/>
  <c r="G28" i="50"/>
  <c r="U26" i="50"/>
  <c r="U28" i="50" s="1"/>
  <c r="S28" i="50"/>
  <c r="M26" i="3"/>
  <c r="O26" i="3" s="1"/>
  <c r="G26" i="3"/>
  <c r="J26" i="3"/>
  <c r="L26" i="3" s="1"/>
  <c r="P26" i="3"/>
  <c r="R26" i="3" s="1"/>
  <c r="S26" i="3"/>
  <c r="U26" i="3" s="1"/>
  <c r="A7" i="2"/>
  <c r="N22" i="46" s="1"/>
  <c r="D20" i="46"/>
  <c r="D25" i="46"/>
  <c r="D19" i="46"/>
  <c r="D27" i="46"/>
  <c r="D24" i="46"/>
  <c r="D26" i="46"/>
  <c r="D21" i="46"/>
  <c r="D17" i="46"/>
  <c r="D23" i="46"/>
  <c r="D22" i="46"/>
  <c r="A8" i="45"/>
  <c r="D27" i="7"/>
  <c r="D23" i="7"/>
  <c r="D19" i="7"/>
  <c r="D26" i="7"/>
  <c r="D22" i="7"/>
  <c r="D17" i="7"/>
  <c r="D25" i="7"/>
  <c r="D21" i="7"/>
  <c r="D24" i="7"/>
  <c r="D20" i="7"/>
  <c r="M25" i="3"/>
  <c r="S24" i="3"/>
  <c r="A9" i="6"/>
  <c r="B10" i="5"/>
  <c r="Q17" i="9" l="1"/>
  <c r="Q17" i="48"/>
  <c r="Q16" i="9"/>
  <c r="Q16" i="48"/>
  <c r="Q19" i="9"/>
  <c r="P20" i="9" s="1"/>
  <c r="Q19" i="48"/>
  <c r="F26" i="50"/>
  <c r="F28" i="50" s="1"/>
  <c r="D28" i="50"/>
  <c r="A8" i="2"/>
  <c r="A11" i="6" s="1"/>
  <c r="N19" i="7"/>
  <c r="N20" i="46"/>
  <c r="N26" i="46"/>
  <c r="B12" i="5"/>
  <c r="N22" i="7"/>
  <c r="N27" i="7"/>
  <c r="N20" i="7"/>
  <c r="N25" i="7"/>
  <c r="N25" i="46"/>
  <c r="N23" i="46"/>
  <c r="N21" i="46"/>
  <c r="N19" i="46"/>
  <c r="A10" i="6"/>
  <c r="G19" i="48" s="1"/>
  <c r="N17" i="7"/>
  <c r="N24" i="7"/>
  <c r="N21" i="7"/>
  <c r="N17" i="46"/>
  <c r="N24" i="46"/>
  <c r="N26" i="7"/>
  <c r="N23" i="7"/>
  <c r="N27" i="46"/>
  <c r="A9" i="45"/>
  <c r="I26" i="3"/>
  <c r="D26" i="3"/>
  <c r="F26" i="3" s="1"/>
  <c r="M24" i="3"/>
  <c r="M28" i="3" s="1"/>
  <c r="J24" i="3"/>
  <c r="P24" i="3"/>
  <c r="G24" i="3"/>
  <c r="S25" i="3"/>
  <c r="S28" i="3" s="1"/>
  <c r="G25" i="3"/>
  <c r="I25" i="3" s="1"/>
  <c r="J25" i="3"/>
  <c r="P25" i="3"/>
  <c r="O25" i="3"/>
  <c r="A9" i="2"/>
  <c r="B14" i="5"/>
  <c r="P9" i="6"/>
  <c r="AG9" i="6" s="1"/>
  <c r="G16" i="9" l="1"/>
  <c r="G15" i="48"/>
  <c r="G17" i="48"/>
  <c r="G17" i="9"/>
  <c r="G19" i="9"/>
  <c r="F20" i="9" s="1"/>
  <c r="G16" i="48"/>
  <c r="A10" i="45"/>
  <c r="V10" i="45" s="1"/>
  <c r="P10" i="6"/>
  <c r="AG10" i="6" s="1"/>
  <c r="A11" i="45"/>
  <c r="V11" i="45" s="1"/>
  <c r="P28" i="3"/>
  <c r="J28" i="3"/>
  <c r="U25" i="3"/>
  <c r="R25" i="3"/>
  <c r="D25" i="3"/>
  <c r="F25" i="3" s="1"/>
  <c r="L25" i="3"/>
  <c r="P11" i="6"/>
  <c r="AG11" i="6" s="1"/>
  <c r="A10" i="2"/>
  <c r="A12" i="6"/>
  <c r="B16" i="5"/>
  <c r="A12" i="45" l="1"/>
  <c r="V12" i="45" s="1"/>
  <c r="P12" i="6"/>
  <c r="AG12" i="6" s="1"/>
  <c r="A11" i="2"/>
  <c r="A13" i="6"/>
  <c r="B18" i="5"/>
  <c r="A13" i="45" l="1"/>
  <c r="V13" i="45" s="1"/>
  <c r="P13" i="6"/>
  <c r="AG13" i="6" s="1"/>
  <c r="A12" i="2"/>
  <c r="B20" i="5"/>
  <c r="A14" i="6"/>
  <c r="A14" i="45" l="1"/>
  <c r="V14" i="45" s="1"/>
  <c r="P14" i="6"/>
  <c r="AG14" i="6" s="1"/>
  <c r="A13" i="2"/>
  <c r="A15" i="6"/>
  <c r="B22" i="5"/>
  <c r="A15" i="45" l="1"/>
  <c r="V15" i="45" s="1"/>
  <c r="P15" i="6"/>
  <c r="AG15" i="6" s="1"/>
  <c r="A14" i="2"/>
  <c r="A16" i="6"/>
  <c r="B24" i="5"/>
  <c r="A16" i="45" l="1"/>
  <c r="V16" i="45" s="1"/>
  <c r="P16" i="6"/>
  <c r="AG16" i="6" s="1"/>
  <c r="A15" i="2"/>
  <c r="B26" i="5"/>
  <c r="A17" i="6"/>
  <c r="A17" i="45" l="1"/>
  <c r="V17" i="45" s="1"/>
  <c r="P17" i="6"/>
  <c r="AG17" i="6" s="1"/>
  <c r="A16" i="2"/>
  <c r="A18" i="6"/>
  <c r="B28" i="5"/>
  <c r="A18" i="45" l="1"/>
  <c r="V18" i="45" s="1"/>
  <c r="A17" i="2"/>
  <c r="A19" i="6"/>
  <c r="B30" i="5"/>
  <c r="P18" i="6"/>
  <c r="AG18" i="6" s="1"/>
  <c r="A19" i="45" l="1"/>
  <c r="V19" i="45" s="1"/>
  <c r="A18" i="2"/>
  <c r="A20" i="6"/>
  <c r="B32" i="5"/>
  <c r="P19" i="6"/>
  <c r="AG19" i="6" s="1"/>
  <c r="A20" i="45" l="1"/>
  <c r="V20" i="45" s="1"/>
  <c r="P20" i="6"/>
  <c r="AG20" i="6" s="1"/>
  <c r="A19" i="2"/>
  <c r="A21" i="6"/>
  <c r="B34" i="5"/>
  <c r="A21" i="45" l="1"/>
  <c r="V21" i="45" s="1"/>
  <c r="P21" i="6"/>
  <c r="AG21" i="6" s="1"/>
  <c r="A20" i="2"/>
  <c r="A22" i="6"/>
  <c r="B36" i="5"/>
  <c r="A22" i="45" l="1"/>
  <c r="V22" i="45" s="1"/>
  <c r="A21" i="2"/>
  <c r="A23" i="6"/>
  <c r="B38" i="5"/>
  <c r="P22" i="6"/>
  <c r="AG22" i="6" s="1"/>
  <c r="A23" i="45" l="1"/>
  <c r="V23" i="45" s="1"/>
  <c r="A22" i="2"/>
  <c r="A24" i="6"/>
  <c r="B40" i="5"/>
  <c r="P23" i="6"/>
  <c r="AG23" i="6" s="1"/>
  <c r="A24" i="45" l="1"/>
  <c r="V24" i="45" s="1"/>
  <c r="P24" i="6"/>
  <c r="AG24" i="6" s="1"/>
  <c r="A23" i="2"/>
  <c r="A25" i="6"/>
  <c r="B42" i="5"/>
  <c r="A25" i="45" l="1"/>
  <c r="V25" i="45" s="1"/>
  <c r="A24" i="2"/>
  <c r="A26" i="6"/>
  <c r="B44" i="5"/>
  <c r="P25" i="6"/>
  <c r="AG25" i="6" s="1"/>
  <c r="A26" i="45" l="1"/>
  <c r="V26" i="45" s="1"/>
  <c r="T24" i="3"/>
  <c r="H24" i="3"/>
  <c r="N24" i="3"/>
  <c r="K24" i="3"/>
  <c r="Q24" i="3"/>
  <c r="A25" i="2"/>
  <c r="B46" i="5"/>
  <c r="A27" i="6"/>
  <c r="P26" i="6"/>
  <c r="AG26" i="6" s="1"/>
  <c r="A27" i="45" l="1"/>
  <c r="V27" i="45" s="1"/>
  <c r="I24" i="3"/>
  <c r="H28" i="3"/>
  <c r="E24" i="3"/>
  <c r="E28" i="3" s="1"/>
  <c r="R24" i="3"/>
  <c r="R28" i="3" s="1"/>
  <c r="Q28" i="3"/>
  <c r="T28" i="3"/>
  <c r="U24" i="3"/>
  <c r="U28" i="3" s="1"/>
  <c r="K28" i="3"/>
  <c r="L24" i="3"/>
  <c r="L28" i="3" s="1"/>
  <c r="N28" i="3"/>
  <c r="O24" i="3"/>
  <c r="O28" i="3" s="1"/>
  <c r="P27" i="6"/>
  <c r="AG27" i="6" s="1"/>
  <c r="A26" i="2"/>
  <c r="B48" i="5"/>
  <c r="A28" i="6"/>
  <c r="A28" i="45" l="1"/>
  <c r="V28" i="45" s="1"/>
  <c r="A27" i="2"/>
  <c r="A29" i="6"/>
  <c r="B50" i="5"/>
  <c r="P28" i="6"/>
  <c r="AG28" i="6" s="1"/>
  <c r="A29" i="45" l="1"/>
  <c r="V29" i="45" s="1"/>
  <c r="P29" i="6"/>
  <c r="AG29" i="6" s="1"/>
  <c r="A28" i="2"/>
  <c r="A30" i="6"/>
  <c r="B52" i="5"/>
  <c r="A30" i="45" l="1"/>
  <c r="V30" i="45" s="1"/>
  <c r="A29" i="2"/>
  <c r="A31" i="6"/>
  <c r="B54" i="5"/>
  <c r="P30" i="6"/>
  <c r="AG30" i="6" s="1"/>
  <c r="A30" i="2" l="1"/>
  <c r="A32" i="45" s="1"/>
  <c r="V32" i="45" s="1"/>
  <c r="A31" i="45"/>
  <c r="V31" i="45" s="1"/>
  <c r="B56" i="5"/>
  <c r="A32" i="6"/>
  <c r="P31" i="6"/>
  <c r="AG31" i="6" s="1"/>
  <c r="B58" i="5" l="1"/>
  <c r="A33" i="6"/>
  <c r="P33" i="6" s="1"/>
  <c r="AG33" i="6" s="1"/>
  <c r="A31" i="2"/>
  <c r="A33" i="45" s="1"/>
  <c r="V33" i="45" s="1"/>
  <c r="P32" i="6"/>
  <c r="AG32" i="6" s="1"/>
  <c r="B60" i="5" l="1"/>
  <c r="A32" i="2"/>
  <c r="A34" i="45" s="1"/>
  <c r="V34" i="45" s="1"/>
  <c r="A34" i="6"/>
  <c r="P34" i="6" s="1"/>
  <c r="AG34" i="6" s="1"/>
  <c r="B62" i="5" l="1"/>
  <c r="A33" i="2"/>
  <c r="A35" i="45" s="1"/>
  <c r="V35" i="45" s="1"/>
  <c r="A35" i="6"/>
  <c r="P35" i="6" s="1"/>
  <c r="AG35" i="6" s="1"/>
  <c r="B64" i="5" l="1"/>
  <c r="A34" i="2"/>
  <c r="A36" i="45" s="1"/>
  <c r="V36" i="45" s="1"/>
  <c r="A36" i="6"/>
  <c r="P36" i="6" s="1"/>
  <c r="AG36" i="6" s="1"/>
  <c r="B66" i="5" l="1"/>
  <c r="A35" i="2"/>
  <c r="A37" i="45" s="1"/>
  <c r="V37" i="45" s="1"/>
  <c r="A37" i="6"/>
  <c r="P37" i="6" s="1"/>
  <c r="AG37" i="6" s="1"/>
  <c r="B68" i="5" l="1"/>
  <c r="A38" i="6"/>
  <c r="P38" i="6" s="1"/>
  <c r="AG38" i="6" s="1"/>
  <c r="A36" i="2"/>
  <c r="A38" i="45" s="1"/>
  <c r="V38" i="45" s="1"/>
  <c r="B70" i="5" l="1"/>
  <c r="A37" i="2"/>
  <c r="A39" i="45" s="1"/>
  <c r="V39" i="45" s="1"/>
  <c r="A39" i="6"/>
  <c r="P39" i="6" s="1"/>
  <c r="AG39" i="6" s="1"/>
  <c r="B72" i="5" l="1"/>
  <c r="A40" i="6"/>
  <c r="P40" i="6" s="1"/>
  <c r="AG40" i="6" s="1"/>
  <c r="A38" i="2"/>
  <c r="A40" i="45" s="1"/>
  <c r="V40" i="45" s="1"/>
  <c r="B74" i="5" l="1"/>
  <c r="A39" i="2"/>
  <c r="A41" i="45" s="1"/>
  <c r="V41" i="45" s="1"/>
  <c r="A41" i="6"/>
  <c r="P41" i="6" s="1"/>
  <c r="AG41" i="6" s="1"/>
  <c r="B76" i="5" l="1"/>
  <c r="A42" i="6"/>
  <c r="P42" i="6" s="1"/>
  <c r="AG42" i="6" s="1"/>
  <c r="A40" i="2"/>
  <c r="A42" i="45" s="1"/>
  <c r="V42" i="45" s="1"/>
  <c r="B78" i="5" l="1"/>
  <c r="A41" i="2"/>
  <c r="A43" i="45" s="1"/>
  <c r="V43" i="45" s="1"/>
  <c r="A43" i="6"/>
  <c r="P43" i="6" s="1"/>
  <c r="AG43" i="6" s="1"/>
  <c r="A44" i="6" l="1"/>
  <c r="P44" i="6" s="1"/>
  <c r="AG44" i="6" s="1"/>
  <c r="B80" i="5"/>
  <c r="A42" i="2"/>
  <c r="A44" i="45" s="1"/>
  <c r="V44" i="45" s="1"/>
  <c r="A45" i="6" l="1"/>
  <c r="P45" i="6" s="1"/>
  <c r="AG45" i="6" s="1"/>
  <c r="B82" i="5"/>
  <c r="A43" i="2"/>
  <c r="A45" i="45" s="1"/>
  <c r="V45" i="45" s="1"/>
  <c r="A44" i="2" l="1"/>
  <c r="A46" i="45" s="1"/>
  <c r="V46" i="45" s="1"/>
  <c r="B84" i="5"/>
  <c r="A46" i="6"/>
  <c r="P46" i="6" s="1"/>
  <c r="AG46" i="6" s="1"/>
  <c r="A45" i="2" l="1"/>
  <c r="A47" i="45" s="1"/>
  <c r="V47" i="45" s="1"/>
  <c r="A47" i="6"/>
  <c r="P47" i="6" s="1"/>
  <c r="AG47" i="6" s="1"/>
  <c r="B86" i="5"/>
  <c r="A46" i="2" l="1"/>
  <c r="A48" i="45" s="1"/>
  <c r="V48" i="45" s="1"/>
  <c r="A48" i="6"/>
  <c r="P48" i="6" s="1"/>
  <c r="AG48" i="6" s="1"/>
  <c r="B88" i="5"/>
  <c r="G28" i="3"/>
  <c r="D24" i="3"/>
  <c r="I28" i="3"/>
  <c r="B90" i="5" l="1"/>
  <c r="A49" i="6"/>
  <c r="P49" i="6" s="1"/>
  <c r="AG49" i="6" s="1"/>
  <c r="A47" i="2"/>
  <c r="A48" i="2" s="1"/>
  <c r="A50" i="45" s="1"/>
  <c r="V50" i="45" s="1"/>
  <c r="D28" i="3"/>
  <c r="F24" i="3"/>
  <c r="F28" i="3" s="1"/>
  <c r="A50" i="6" l="1"/>
  <c r="P50" i="6" s="1"/>
  <c r="AG50" i="6" s="1"/>
  <c r="A49" i="45"/>
  <c r="V49" i="45" s="1"/>
  <c r="B92" i="5"/>
  <c r="A49" i="2"/>
  <c r="A51" i="45" s="1"/>
  <c r="V51" i="45" s="1"/>
  <c r="A51" i="6"/>
  <c r="B94" i="5"/>
  <c r="P51" i="6" l="1"/>
  <c r="AG51" i="6" s="1"/>
  <c r="A50" i="2"/>
  <c r="A52" i="6"/>
  <c r="B96" i="5"/>
  <c r="A52" i="45" l="1"/>
  <c r="V52" i="45" s="1"/>
  <c r="P52" i="6"/>
  <c r="AG52" i="6" s="1"/>
  <c r="A51" i="2"/>
  <c r="A53" i="45" s="1"/>
  <c r="V53" i="45" s="1"/>
  <c r="B98" i="5"/>
  <c r="A53" i="6"/>
  <c r="P53" i="6" l="1"/>
  <c r="AG53" i="6" s="1"/>
  <c r="A52" i="2"/>
  <c r="B100" i="5"/>
  <c r="A54" i="6"/>
  <c r="A54" i="45" l="1"/>
  <c r="V54" i="45" s="1"/>
  <c r="P54" i="6"/>
  <c r="AG54" i="6" s="1"/>
  <c r="A53" i="2"/>
  <c r="A55" i="6"/>
  <c r="B102" i="5"/>
  <c r="A55" i="45" l="1"/>
  <c r="V55" i="45" s="1"/>
  <c r="P55" i="6"/>
  <c r="AG55" i="6" s="1"/>
  <c r="A54" i="2"/>
  <c r="A56" i="6"/>
  <c r="B104" i="5"/>
  <c r="A56" i="45" l="1"/>
  <c r="V56" i="45" s="1"/>
  <c r="P56" i="6"/>
  <c r="AG56" i="6" s="1"/>
  <c r="A55" i="2"/>
  <c r="A57" i="45" s="1"/>
  <c r="V57" i="45" s="1"/>
  <c r="B106" i="5"/>
  <c r="A57" i="6"/>
  <c r="P57" i="6" l="1"/>
  <c r="AG57" i="6" s="1"/>
  <c r="A56" i="2"/>
  <c r="A58" i="45" s="1"/>
  <c r="V58" i="45" s="1"/>
  <c r="A58" i="6"/>
  <c r="B108" i="5"/>
  <c r="P58" i="6" l="1"/>
  <c r="AG58" i="6" s="1"/>
  <c r="A57" i="2"/>
  <c r="A59" i="45" s="1"/>
  <c r="V59" i="45" s="1"/>
  <c r="A59" i="6"/>
  <c r="B110" i="5"/>
  <c r="P59" i="6" l="1"/>
  <c r="AG59" i="6" s="1"/>
  <c r="A58" i="2"/>
  <c r="A60" i="45" s="1"/>
  <c r="V60" i="45" s="1"/>
  <c r="A60" i="6"/>
  <c r="B112" i="5"/>
  <c r="P60" i="6" l="1"/>
  <c r="AG60" i="6" s="1"/>
  <c r="A59" i="2"/>
  <c r="A61" i="45" s="1"/>
  <c r="V61" i="45" s="1"/>
  <c r="B114" i="5"/>
  <c r="A61" i="6"/>
  <c r="P61" i="6" l="1"/>
  <c r="AG61" i="6" s="1"/>
  <c r="A60" i="2"/>
  <c r="A62" i="45" s="1"/>
  <c r="V62" i="45" s="1"/>
  <c r="B116" i="5"/>
  <c r="A62" i="6"/>
  <c r="P62" i="6" l="1"/>
  <c r="AG62" i="6" s="1"/>
  <c r="A61" i="2"/>
  <c r="A63" i="45" s="1"/>
  <c r="V63" i="45" s="1"/>
  <c r="A63" i="6"/>
  <c r="B118" i="5"/>
  <c r="P63" i="6" l="1"/>
  <c r="AG63" i="6" s="1"/>
  <c r="A62" i="2"/>
  <c r="A64" i="45" s="1"/>
  <c r="V64" i="45" s="1"/>
  <c r="A64" i="6"/>
  <c r="B120" i="5"/>
  <c r="P64" i="6" l="1"/>
  <c r="AG64" i="6" s="1"/>
  <c r="A63" i="2"/>
  <c r="A65" i="45" s="1"/>
  <c r="V65" i="45" s="1"/>
  <c r="A65" i="6"/>
  <c r="B122" i="5"/>
  <c r="P65" i="6" l="1"/>
  <c r="AG65" i="6" s="1"/>
  <c r="A64" i="2"/>
  <c r="A66" i="6"/>
  <c r="B124" i="5"/>
  <c r="A65" i="2" l="1"/>
  <c r="A66" i="45"/>
  <c r="V66" i="45" s="1"/>
  <c r="P66" i="6"/>
  <c r="AG66" i="6" s="1"/>
  <c r="A67" i="6"/>
  <c r="B126" i="5"/>
  <c r="A67" i="45" l="1"/>
  <c r="V67" i="45" s="1"/>
  <c r="A68" i="6"/>
  <c r="B128" i="5"/>
  <c r="A66" i="2"/>
  <c r="P67" i="6"/>
  <c r="AG67" i="6" s="1"/>
  <c r="A68" i="45" l="1"/>
  <c r="V68" i="45" s="1"/>
  <c r="A69" i="6"/>
  <c r="A67" i="2"/>
  <c r="B130" i="5"/>
  <c r="P68" i="6"/>
  <c r="AG68" i="6" s="1"/>
  <c r="A69" i="45" l="1"/>
  <c r="V69" i="45" s="1"/>
  <c r="A70" i="6"/>
  <c r="B132" i="5"/>
  <c r="A68" i="2"/>
  <c r="P69" i="6"/>
  <c r="AG69" i="6" s="1"/>
  <c r="A70" i="45" l="1"/>
  <c r="V70" i="45" s="1"/>
  <c r="A69" i="2"/>
  <c r="B134" i="5"/>
  <c r="A71" i="6"/>
  <c r="P70" i="6"/>
  <c r="AG70" i="6" s="1"/>
  <c r="P71" i="6" l="1"/>
  <c r="AG71" i="6" s="1"/>
  <c r="A70" i="2"/>
  <c r="A71" i="45"/>
  <c r="V71" i="45" s="1"/>
  <c r="A72" i="6"/>
  <c r="B136" i="5"/>
  <c r="C22" i="48" l="1"/>
  <c r="M22" i="48"/>
  <c r="M22" i="9"/>
  <c r="C22" i="9"/>
  <c r="P72" i="6"/>
  <c r="AG72" i="6" s="1"/>
  <c r="A72" i="45"/>
  <c r="V72" i="45" s="1"/>
  <c r="A73" i="6"/>
  <c r="B138" i="5"/>
  <c r="O7" i="48" l="1"/>
  <c r="Q13" i="48"/>
  <c r="D16" i="46"/>
  <c r="D16" i="7"/>
  <c r="N18" i="46"/>
  <c r="D18" i="46"/>
  <c r="G18" i="46"/>
  <c r="D18" i="7"/>
  <c r="G18" i="7"/>
  <c r="E7" i="48"/>
  <c r="N16" i="46"/>
  <c r="Q18" i="7"/>
  <c r="N18" i="7"/>
  <c r="Q18" i="46"/>
  <c r="N16" i="7"/>
  <c r="O7" i="9"/>
  <c r="Q13" i="9"/>
  <c r="E7" i="9"/>
  <c r="P73" i="6"/>
  <c r="AG73" i="6" s="1"/>
  <c r="F20" i="48" l="1"/>
  <c r="P20" i="48"/>
  <c r="G15" i="9"/>
  <c r="Q15" i="9"/>
  <c r="Q15" i="48"/>
  <c r="Q14" i="48"/>
  <c r="G14" i="48"/>
  <c r="G13" i="48"/>
  <c r="G13" i="9"/>
  <c r="Q14" i="9"/>
  <c r="G14" i="9"/>
</calcChain>
</file>

<file path=xl/sharedStrings.xml><?xml version="1.0" encoding="utf-8"?>
<sst xmlns="http://schemas.openxmlformats.org/spreadsheetml/2006/main" count="556" uniqueCount="253">
  <si>
    <t xml:space="preserve"> </t>
  </si>
  <si>
    <t xml:space="preserve">શાળાકીય સર્વગ્રાહી મૂલ્યાંકન </t>
  </si>
  <si>
    <t xml:space="preserve">વર્ષ:- </t>
  </si>
  <si>
    <t>:-</t>
  </si>
  <si>
    <t xml:space="preserve">ગામ </t>
  </si>
  <si>
    <t xml:space="preserve">તાલુકો </t>
  </si>
  <si>
    <t xml:space="preserve">જિલ્લો </t>
  </si>
  <si>
    <t xml:space="preserve">પે સેન્ટર  </t>
  </si>
  <si>
    <t xml:space="preserve">મેળવેલ એકદરે ગ્રેડ </t>
  </si>
  <si>
    <t>A</t>
  </si>
  <si>
    <t>B</t>
  </si>
  <si>
    <t>C</t>
  </si>
  <si>
    <t>D</t>
  </si>
  <si>
    <t>E</t>
  </si>
  <si>
    <t>રજિ .</t>
  </si>
  <si>
    <t xml:space="preserve">સંખ્યા </t>
  </si>
  <si>
    <t xml:space="preserve">કુમાર </t>
  </si>
  <si>
    <t xml:space="preserve">કન્યા </t>
  </si>
  <si>
    <t xml:space="preserve">કુલ </t>
  </si>
  <si>
    <t xml:space="preserve">નોધ </t>
  </si>
  <si>
    <t xml:space="preserve">જાતિ </t>
  </si>
  <si>
    <t xml:space="preserve">અન્ય </t>
  </si>
  <si>
    <t xml:space="preserve">પ્રથમ સત્ર </t>
  </si>
  <si>
    <t xml:space="preserve">રચનાત્મક મૂલ્યાંકન </t>
  </si>
  <si>
    <t xml:space="preserve">સંત્રાત મૂલ્યાંકન </t>
  </si>
  <si>
    <t xml:space="preserve">સ્વ- અધ્યયન કાર્યના આધારે મૂલ્યાંકન </t>
  </si>
  <si>
    <t xml:space="preserve">40 ગુણ </t>
  </si>
  <si>
    <t xml:space="preserve">ગ્રેડ </t>
  </si>
  <si>
    <t xml:space="preserve">20 ગુણ </t>
  </si>
  <si>
    <t xml:space="preserve">પત્રક - B : વ્યક્તિત્વ વિકાસ પત્રક </t>
  </si>
  <si>
    <t xml:space="preserve">તમામ વિષયોના + પત્રક B ના કુલ ગુણ </t>
  </si>
  <si>
    <t xml:space="preserve">સરેરાશ ગ્રેડ </t>
  </si>
  <si>
    <t xml:space="preserve">ક્રમ </t>
  </si>
  <si>
    <t xml:space="preserve">વિદ્યાર્થીનુ નામ </t>
  </si>
  <si>
    <t xml:space="preserve">જન્મ તારીખ </t>
  </si>
  <si>
    <t xml:space="preserve">સત્ર </t>
  </si>
  <si>
    <t xml:space="preserve">ક્ષેત્ર - 1 </t>
  </si>
  <si>
    <t xml:space="preserve">ક્ષેત્ર -2 </t>
  </si>
  <si>
    <t>કુલ ગુણ સત્ર-1</t>
  </si>
  <si>
    <t xml:space="preserve">કુલ ગુણ સત્ર-2 </t>
  </si>
  <si>
    <t xml:space="preserve">વ્યક્તિગત અને સમાજિક ગુણો </t>
  </si>
  <si>
    <t xml:space="preserve">વિદ્યાર્થીના વલણો </t>
  </si>
  <si>
    <t xml:space="preserve">સાહિત્ય </t>
  </si>
  <si>
    <t xml:space="preserve">સંગીત અને કલા </t>
  </si>
  <si>
    <t xml:space="preserve">કાર્યાનુભવ </t>
  </si>
  <si>
    <t>શાળાની સ્વચ્છતા જાળવે છે .</t>
  </si>
  <si>
    <t>શિક્ષણ પ્રત્યે હકારાત્મક વલણ ધરાવે છે .</t>
  </si>
  <si>
    <t>શાળા મિલકતની જાળવણી રાખે છે .</t>
  </si>
  <si>
    <t>સહાધ્યાયી પ્રત્યે સહયોગ દાખવે છે .</t>
  </si>
  <si>
    <t>વ્યક્તિગત સ્વચ્છતા અને સુઘડતા જાળવે છે .</t>
  </si>
  <si>
    <t xml:space="preserve">મૌલિક વાર્તા કથન / વક્તવ્ય </t>
  </si>
  <si>
    <t xml:space="preserve">ઉત્સવ ઉજવણી </t>
  </si>
  <si>
    <t xml:space="preserve">વિશેષ દિન ઉજવણી </t>
  </si>
  <si>
    <t xml:space="preserve">વિવિધ સ્પર્ધાઓ </t>
  </si>
  <si>
    <t xml:space="preserve">પ્રવાસ / પર્યટન / મુલાકાત </t>
  </si>
  <si>
    <t xml:space="preserve">માટીકામ / બાગકામ / શાળા સુશોભન </t>
  </si>
  <si>
    <t xml:space="preserve">ગુજરાતી </t>
  </si>
  <si>
    <t xml:space="preserve">મેળવેલ </t>
  </si>
  <si>
    <t xml:space="preserve">ગુણ </t>
  </si>
  <si>
    <t xml:space="preserve">પ્રગતિપત્રક </t>
  </si>
  <si>
    <t xml:space="preserve">પત્રક- F </t>
  </si>
  <si>
    <t xml:space="preserve">( PROGRESS REPORT ) </t>
  </si>
  <si>
    <t>વર્ગ :-</t>
  </si>
  <si>
    <t>જીલ્લો :-</t>
  </si>
  <si>
    <t>જન્મ તારીખ :-</t>
  </si>
  <si>
    <t>વિદ્યાર્થીનું નામ :-</t>
  </si>
  <si>
    <t xml:space="preserve">વિષય </t>
  </si>
  <si>
    <t xml:space="preserve">વિશેષ નોંધ </t>
  </si>
  <si>
    <t xml:space="preserve">ગણિત </t>
  </si>
  <si>
    <t xml:space="preserve">વ્યક્તિત્વ વિકાસ </t>
  </si>
  <si>
    <t>કુલ ગુણ -</t>
  </si>
  <si>
    <t>સ્થળ:-</t>
  </si>
  <si>
    <t xml:space="preserve">વર્ગશિક્ષક ની સહી </t>
  </si>
  <si>
    <t xml:space="preserve">આચાર્યની સહી </t>
  </si>
  <si>
    <t>મેળવેલ એકંદર ગ્રેડ -</t>
  </si>
  <si>
    <t>હાજર દિવસ</t>
  </si>
  <si>
    <t xml:space="preserve">ધોરણ :- </t>
  </si>
  <si>
    <t>વર્ગ:-</t>
  </si>
  <si>
    <t>ધોરણ-</t>
  </si>
  <si>
    <t>ક્રમ</t>
  </si>
  <si>
    <t>વિધાર્થીનું નામ</t>
  </si>
  <si>
    <t>જન્મ તા.</t>
  </si>
  <si>
    <t>પિતાનું નામ</t>
  </si>
  <si>
    <t>સરનામું</t>
  </si>
  <si>
    <t>મોબાઈલ નંબર</t>
  </si>
  <si>
    <t>મું.ચાંગોદર, તા- સાણંદ, જિ- અમદાવાદ.</t>
  </si>
  <si>
    <t xml:space="preserve"> ગુજરાતી </t>
  </si>
  <si>
    <t>સી. આર. સી.</t>
  </si>
  <si>
    <t>આચાર્યની સહી</t>
  </si>
  <si>
    <t>વર્ગશિક્ષકની સહી</t>
  </si>
  <si>
    <t>તારીખ:-</t>
  </si>
  <si>
    <t xml:space="preserve">સોપેલુ કાર્ય સારી રીતે કરે છે . </t>
  </si>
  <si>
    <t>ચિત્રમા રેખાંકન સ્પષ્ટ અને સુંદર કરે છે .</t>
  </si>
  <si>
    <t>ચિત્રમા રંગપૂરણી સારી રીતે કરે છે .</t>
  </si>
  <si>
    <t xml:space="preserve">સરેરાશ ગુણ ( બન્ને સત્રના આધારે વર્ષાંતે ) </t>
  </si>
  <si>
    <t>ધોરણ:-</t>
  </si>
  <si>
    <t>શિક્ષણ સમિતિનું નામ-</t>
  </si>
  <si>
    <t>જિલ્લા પંચાયત શિક્ષણ સમિતિ, અમદાવાદ</t>
  </si>
  <si>
    <t>શાળાનું નામ-</t>
  </si>
  <si>
    <t>ચાંગોદર પે સે શાળા</t>
  </si>
  <si>
    <t>વર્ગ-</t>
  </si>
  <si>
    <t>વર્ષ-</t>
  </si>
  <si>
    <t>ગામ-</t>
  </si>
  <si>
    <t>ચાંગોદર</t>
  </si>
  <si>
    <t>તાલુકો-</t>
  </si>
  <si>
    <t>સાણંદ</t>
  </si>
  <si>
    <t>જિલ્લો-</t>
  </si>
  <si>
    <t>અમદાવાદ</t>
  </si>
  <si>
    <t>પે સેન્ટર-</t>
  </si>
  <si>
    <t>પરિણામની તારીખ-</t>
  </si>
  <si>
    <t>વર્ગ શિક્ષકનું નામ-</t>
  </si>
  <si>
    <t>હિતેશભાઇ પી આહજોલિયા</t>
  </si>
  <si>
    <t>શાળાની માહિતી</t>
  </si>
  <si>
    <t>માતાનું નામ</t>
  </si>
  <si>
    <t>રમીલાબેન</t>
  </si>
  <si>
    <t>s</t>
  </si>
  <si>
    <t>ભીખાભાઈ સોલંકી</t>
  </si>
  <si>
    <t xml:space="preserve">વર્ગશિક્ષકનું નામ </t>
  </si>
  <si>
    <t>આધારડાયસ નં :-</t>
  </si>
  <si>
    <t>બેંક એકાઉન્ટ નં :-</t>
  </si>
  <si>
    <t>Bank IFSC Code :-</t>
  </si>
  <si>
    <t xml:space="preserve">શાળાનું નામ    :-  </t>
  </si>
  <si>
    <t>તાલુકો          :-</t>
  </si>
  <si>
    <t>વિદ્યાર્થીનું નામ  :-</t>
  </si>
  <si>
    <t>સરનામું         :-</t>
  </si>
  <si>
    <t>પિતાનું નામ    :-</t>
  </si>
  <si>
    <t>માતાનું નામ    :-</t>
  </si>
  <si>
    <t>આધારકાર્ડ નં   :-</t>
  </si>
  <si>
    <t>Bank Name       :-</t>
  </si>
  <si>
    <t>Bank Branch     :-</t>
  </si>
  <si>
    <t>સંપર્ક નંબર     :-</t>
  </si>
  <si>
    <t>જ. રજી. નં       :-</t>
  </si>
  <si>
    <t>ધોરણ   :-</t>
  </si>
  <si>
    <t>વર્ષ     :-</t>
  </si>
  <si>
    <t>વર્ગ     :-</t>
  </si>
  <si>
    <t>રોલ નં  :-</t>
  </si>
  <si>
    <t>આધારડાયસ નંબર</t>
  </si>
  <si>
    <t>આધારકાર્ડ નંબર</t>
  </si>
  <si>
    <t>બેંક એકાઉન્ટ નંબર</t>
  </si>
  <si>
    <t>Bank Name</t>
  </si>
  <si>
    <t>Bank IFSC Code</t>
  </si>
  <si>
    <t>State Bank Of India</t>
  </si>
  <si>
    <t>CHAANGODAR</t>
  </si>
  <si>
    <t>વિદ્યાર્થીને આપવાની સૂચના</t>
  </si>
  <si>
    <t>રોલ નં :-</t>
  </si>
  <si>
    <t>Bank Branch Name</t>
  </si>
  <si>
    <t>જી.આર.નંબર</t>
  </si>
  <si>
    <t>વિધાર્થીની વિગત</t>
  </si>
  <si>
    <t>શિક્ષકની સહી</t>
  </si>
  <si>
    <t>SBIN0004564</t>
  </si>
  <si>
    <t>પત્રક - C</t>
  </si>
  <si>
    <t xml:space="preserve">પત્રક- B   વ્યક્તિત્વ વિકાસ પત્રક </t>
  </si>
  <si>
    <r>
      <t xml:space="preserve">  </t>
    </r>
    <r>
      <rPr>
        <b/>
        <sz val="14"/>
        <color rgb="FFFF0000"/>
        <rFont val="Calibri"/>
        <family val="2"/>
      </rPr>
      <t>→</t>
    </r>
    <r>
      <rPr>
        <b/>
        <sz val="14"/>
        <color rgb="FFFF0000"/>
        <rFont val="Calibri"/>
        <family val="2"/>
        <scheme val="minor"/>
      </rPr>
      <t xml:space="preserve">  પરિણામપત્રક બનાવતા પહેલા નીચેની સૂચના વાંચો :</t>
    </r>
  </si>
  <si>
    <t>1111 2222 3333</t>
  </si>
  <si>
    <t>ખૂબ સરસ, અભિનંદન                                              સૂચના :- શાળાનું નવુ સત્ર તા-    /   /20     ને     વારે શરૂ થશે.</t>
  </si>
  <si>
    <t>www.hiteshahjoliya.blogspot.com</t>
  </si>
  <si>
    <t>ક્રમ નંબર લખવા નહિ. નામ લખશો એટલે તે લખાઈ જશે.</t>
  </si>
  <si>
    <t xml:space="preserve">Created by   -   Hitesh Ahjoliya    </t>
  </si>
  <si>
    <t xml:space="preserve">જ . ર . નંબર </t>
  </si>
  <si>
    <t xml:space="preserve">દ્વિતીય સત્ર </t>
  </si>
  <si>
    <t>જે વિદ્યાર્થીની માર્કશીટની પ્રિન્ટ કાઢવી હોય તેનો રોલ નંબર આ ખાનામાં લખી સીધી Print આપો.  →</t>
  </si>
  <si>
    <t xml:space="preserve">Created by   -   Hitesh Ahjoliya </t>
  </si>
  <si>
    <t xml:space="preserve">સા. શૈ. પછાત </t>
  </si>
  <si>
    <t xml:space="preserve">અનુ. જનજાતિ </t>
  </si>
  <si>
    <t xml:space="preserve">અનુ. જાતિ </t>
  </si>
  <si>
    <t xml:space="preserve">પરિણામ તારીખ </t>
  </si>
  <si>
    <t>જ્ઞાતિ</t>
  </si>
  <si>
    <t>SC</t>
  </si>
  <si>
    <t>ST</t>
  </si>
  <si>
    <t>OBC</t>
  </si>
  <si>
    <t>OTHER</t>
  </si>
  <si>
    <t>M</t>
  </si>
  <si>
    <t>F</t>
  </si>
  <si>
    <t>Format By - Hitesh Ahjoliya</t>
  </si>
  <si>
    <t xml:space="preserve">માત્ર રંગીન ભાગમાં જ ગુણ લખવા. </t>
  </si>
  <si>
    <t>જાતિ M/F</t>
  </si>
  <si>
    <t>Created by  : -</t>
  </si>
  <si>
    <t xml:space="preserve">For Download Visit - </t>
  </si>
  <si>
    <t>અન્ય ઉપયોગી શૈક્ષણિક મટીરીયલ માટે Visit --</t>
  </si>
  <si>
    <t>-</t>
  </si>
  <si>
    <t>રાજ ભીખાભાઈ સોલંકી</t>
  </si>
  <si>
    <t>કરણ મહેશભાઈ વાઘેલા</t>
  </si>
  <si>
    <t>પર્યાવરણ</t>
  </si>
  <si>
    <t xml:space="preserve">કુલ ગુણ 100 માથી મેળવેલ ગુણ </t>
  </si>
  <si>
    <r>
      <t xml:space="preserve"> ●  નિષ્પતિઓ સાથેના પત્રક - A  </t>
    </r>
    <r>
      <rPr>
        <b/>
        <sz val="14"/>
        <color rgb="FFFF0000"/>
        <rFont val="Calibri"/>
        <family val="2"/>
        <scheme val="minor"/>
      </rPr>
      <t>www.hiteshahjoliya.blogspot.com</t>
    </r>
    <r>
      <rPr>
        <b/>
        <sz val="12"/>
        <color theme="1"/>
        <rFont val="Calibri"/>
        <family val="2"/>
        <scheme val="minor"/>
      </rPr>
      <t xml:space="preserve">  માં જઈ ડાઉનલોડ કરી શકશો.</t>
    </r>
  </si>
  <si>
    <t>Print On A4 Size Paper.</t>
  </si>
  <si>
    <t>Print On A4 Size</t>
  </si>
  <si>
    <t>સી.આર.સી / ક્લસ્ટર -</t>
  </si>
  <si>
    <t>111111111111111</t>
  </si>
  <si>
    <t>Legal Page</t>
  </si>
  <si>
    <t xml:space="preserve">પર્યાવરણ </t>
  </si>
  <si>
    <r>
      <t xml:space="preserve">● માર્કશીટની પ્રિન્ટ  </t>
    </r>
    <r>
      <rPr>
        <b/>
        <sz val="12"/>
        <color rgb="FFFF0000"/>
        <rFont val="Calibri"/>
        <family val="2"/>
        <scheme val="minor"/>
      </rPr>
      <t>Legal Page</t>
    </r>
    <r>
      <rPr>
        <b/>
        <sz val="12"/>
        <color theme="1"/>
        <rFont val="Calibri"/>
        <family val="2"/>
        <scheme val="minor"/>
      </rPr>
      <t xml:space="preserve"> અથવા </t>
    </r>
    <r>
      <rPr>
        <b/>
        <sz val="12"/>
        <color rgb="FFFF0000"/>
        <rFont val="Calibri"/>
        <family val="2"/>
        <scheme val="minor"/>
      </rPr>
      <t>A4 Size</t>
    </r>
    <r>
      <rPr>
        <b/>
        <sz val="12"/>
        <color theme="1"/>
        <rFont val="Calibri"/>
        <family val="2"/>
        <scheme val="minor"/>
      </rPr>
      <t xml:space="preserve"> એમ બન્ને રીતે કાઢી શકાશે. જેના માટે અલગ અલગ શીટ છે. એક સાથે બે વિદ્યાર્થીની માર્કશીટ પ્રિન્ટ થશે.</t>
    </r>
  </si>
  <si>
    <t xml:space="preserve">કુલ ગુણ 200 માથી મેળવેલ ગુણ </t>
  </si>
  <si>
    <t>240704010011510015</t>
  </si>
  <si>
    <t xml:space="preserve">Create By Hitesh Ahjoliya </t>
  </si>
  <si>
    <r>
      <rPr>
        <b/>
        <sz val="12"/>
        <color theme="1"/>
        <rFont val="Calibri"/>
        <family val="2"/>
      </rPr>
      <t xml:space="preserve">●  </t>
    </r>
    <r>
      <rPr>
        <b/>
        <sz val="12"/>
        <color theme="1"/>
        <rFont val="Calibri"/>
        <family val="2"/>
        <scheme val="minor"/>
      </rPr>
      <t>સૌ પ્રથમ</t>
    </r>
    <r>
      <rPr>
        <b/>
        <sz val="12"/>
        <color rgb="FF002060"/>
        <rFont val="Calibri"/>
        <family val="2"/>
        <scheme val="minor"/>
      </rPr>
      <t xml:space="preserve"> School Data</t>
    </r>
    <r>
      <rPr>
        <b/>
        <sz val="12"/>
        <color theme="1"/>
        <rFont val="Calibri"/>
        <family val="2"/>
        <scheme val="minor"/>
      </rPr>
      <t xml:space="preserve"> અને </t>
    </r>
    <r>
      <rPr>
        <b/>
        <sz val="12"/>
        <color rgb="FF002060"/>
        <rFont val="Calibri"/>
        <family val="2"/>
        <scheme val="minor"/>
      </rPr>
      <t>Student Data</t>
    </r>
    <r>
      <rPr>
        <b/>
        <sz val="12"/>
        <color theme="1"/>
        <rFont val="Calibri"/>
        <family val="2"/>
        <scheme val="minor"/>
      </rPr>
      <t xml:space="preserve"> માં જરુરી તમામ માહિતી ભરો.  Shruti ફોન્ટનો ઉપયોગ કરવો.</t>
    </r>
  </si>
  <si>
    <r>
      <t xml:space="preserve">●   </t>
    </r>
    <r>
      <rPr>
        <b/>
        <sz val="12"/>
        <color rgb="FF002060"/>
        <rFont val="Calibri"/>
        <family val="2"/>
        <scheme val="minor"/>
      </rPr>
      <t>Patrak B</t>
    </r>
    <r>
      <rPr>
        <b/>
        <sz val="12"/>
        <color theme="1"/>
        <rFont val="Calibri"/>
        <family val="2"/>
        <scheme val="minor"/>
      </rPr>
      <t xml:space="preserve"> માં સત્ર મુજબ મેળવેલ ગુણ લખવા. જે </t>
    </r>
    <r>
      <rPr>
        <b/>
        <sz val="12"/>
        <color rgb="FF002060"/>
        <rFont val="Calibri"/>
        <family val="2"/>
        <scheme val="minor"/>
      </rPr>
      <t>Patrak C</t>
    </r>
    <r>
      <rPr>
        <b/>
        <sz val="12"/>
        <color theme="1"/>
        <rFont val="Calibri"/>
        <family val="2"/>
        <scheme val="minor"/>
      </rPr>
      <t xml:space="preserve"> માં લખાઈ જશે. </t>
    </r>
  </si>
  <si>
    <r>
      <t xml:space="preserve">●   </t>
    </r>
    <r>
      <rPr>
        <b/>
        <sz val="12"/>
        <color rgb="FF002060"/>
        <rFont val="Calibri"/>
        <family val="2"/>
        <scheme val="minor"/>
      </rPr>
      <t>Patrak C</t>
    </r>
    <r>
      <rPr>
        <b/>
        <sz val="12"/>
        <color theme="1"/>
        <rFont val="Calibri"/>
        <family val="2"/>
        <scheme val="minor"/>
      </rPr>
      <t xml:space="preserve"> માં સત્ર મુજબ પ્રથમ સત્રનાં  40 + 40 + 20 અને બીજા સત્રનાં 40 + 40 + 20 માંથી મેળવેલ ગુણ મેન્યુઅલી લખવા.</t>
    </r>
  </si>
  <si>
    <r>
      <rPr>
        <b/>
        <sz val="12"/>
        <color theme="1"/>
        <rFont val="Calibri"/>
        <family val="2"/>
      </rPr>
      <t xml:space="preserve">→ </t>
    </r>
    <r>
      <rPr>
        <b/>
        <sz val="12"/>
        <color rgb="FFC00000"/>
        <rFont val="Calibri"/>
        <family val="2"/>
        <scheme val="minor"/>
      </rPr>
      <t>Patrak C ની પ્રિન્ટ કાઢવાની રીત</t>
    </r>
    <r>
      <rPr>
        <b/>
        <sz val="12"/>
        <color theme="1"/>
        <rFont val="Calibri"/>
        <family val="2"/>
        <scheme val="minor"/>
      </rPr>
      <t xml:space="preserve"> :- સૌ પ્રથમ </t>
    </r>
    <r>
      <rPr>
        <b/>
        <sz val="12"/>
        <color rgb="FF002060"/>
        <rFont val="Calibri"/>
        <family val="2"/>
        <scheme val="minor"/>
      </rPr>
      <t>Heading</t>
    </r>
    <r>
      <rPr>
        <b/>
        <sz val="12"/>
        <color theme="1"/>
        <rFont val="Calibri"/>
        <family val="2"/>
        <scheme val="minor"/>
      </rPr>
      <t xml:space="preserve"> ની પ્રિન્ટ વર્ગની સંખ્યા મુજબ કાઢવી. ત્યારબાદ તેની બેકસાઈડ </t>
    </r>
    <r>
      <rPr>
        <b/>
        <sz val="12"/>
        <color rgb="FF002060"/>
        <rFont val="Calibri"/>
        <family val="2"/>
        <scheme val="minor"/>
      </rPr>
      <t>Patrak C</t>
    </r>
    <r>
      <rPr>
        <b/>
        <sz val="12"/>
        <color theme="1"/>
        <rFont val="Calibri"/>
        <family val="2"/>
        <scheme val="minor"/>
      </rPr>
      <t xml:space="preserve"> માં જઈ વિદ્યાર્થીઓની સંખ્યા મુજબ પેજ જોઈ પ્રિન્ટ કાઢવી. </t>
    </r>
  </si>
  <si>
    <r>
      <t>●</t>
    </r>
    <r>
      <rPr>
        <b/>
        <sz val="12"/>
        <color rgb="FFC00000"/>
        <rFont val="Calibri"/>
        <family val="2"/>
        <scheme val="minor"/>
      </rPr>
      <t xml:space="preserve"> Marksheet ની પ્રિન્ટ કાઢવાની રીત :-</t>
    </r>
    <r>
      <rPr>
        <b/>
        <sz val="12"/>
        <color theme="1"/>
        <rFont val="Calibri"/>
        <family val="2"/>
        <scheme val="minor"/>
      </rPr>
      <t xml:space="preserve"> સૌ પ્રથમ </t>
    </r>
    <r>
      <rPr>
        <b/>
        <sz val="12"/>
        <color rgb="FF002060"/>
        <rFont val="Calibri"/>
        <family val="2"/>
        <scheme val="minor"/>
      </rPr>
      <t>Front</t>
    </r>
    <r>
      <rPr>
        <b/>
        <sz val="12"/>
        <color theme="1"/>
        <rFont val="Calibri"/>
        <family val="2"/>
        <scheme val="minor"/>
      </rPr>
      <t xml:space="preserve"> Page શીટમાં જે વિદ્યાર્થીની માર્કશીટની પ્રિન્ટ કાઢવી હોય તેનો નંબર ( માત્ર એકી અંક) લખો અને પ્રિન્ટ કરો. ત્યારબાદ તેને ઉલટાવી પાછળનાં ભાગની પ્રિન્ટ કાઢવા </t>
    </r>
    <r>
      <rPr>
        <b/>
        <sz val="12"/>
        <color rgb="FF002060"/>
        <rFont val="Calibri"/>
        <family val="2"/>
        <scheme val="minor"/>
      </rPr>
      <t xml:space="preserve">Back Side </t>
    </r>
    <r>
      <rPr>
        <b/>
        <sz val="12"/>
        <color theme="1"/>
        <rFont val="Calibri"/>
        <family val="2"/>
        <scheme val="minor"/>
      </rPr>
      <t>માં જઈ તે નંબર લખી તેની પ્રિન્ટ કાઢવી. એક સાથે બે વિદ્યાર્થીની માર્કશીટ પ્રિન્ટ થશે.</t>
    </r>
  </si>
  <si>
    <r>
      <t xml:space="preserve">● </t>
    </r>
    <r>
      <rPr>
        <b/>
        <sz val="12"/>
        <color rgb="FF002060"/>
        <rFont val="Calibri"/>
        <family val="2"/>
        <scheme val="minor"/>
      </rPr>
      <t>Student Data</t>
    </r>
    <r>
      <rPr>
        <b/>
        <sz val="12"/>
        <color theme="1"/>
        <rFont val="Calibri"/>
        <family val="2"/>
        <scheme val="minor"/>
      </rPr>
      <t xml:space="preserve"> નાં છેલ્લા કોલમમાં વિદ્યાર્થીને આપવાની સૂચના લખી શકાશે જે તેની માર્કશીટમાં પ્રિન્ટ થશે. </t>
    </r>
  </si>
  <si>
    <t xml:space="preserve">સ્વ-અધ્યયન કાર્યના આધારે મૂલ્યાંકન </t>
  </si>
  <si>
    <t xml:space="preserve">શાળાનું નામ </t>
  </si>
  <si>
    <t xml:space="preserve">પ્રથમ સત્ર શાળાકીય સર્વગ્રાહી મૂલ્યાંકન </t>
  </si>
  <si>
    <t>પ્રથમ સત્ર</t>
  </si>
  <si>
    <t>વર્ષ :-</t>
  </si>
  <si>
    <t xml:space="preserve">પરિણામ પત્રક        ધોરણ - 3 માટે        </t>
  </si>
  <si>
    <t xml:space="preserve">By - Hitesh Ahjoliya </t>
  </si>
  <si>
    <t>પત્રક B : વ્યક્તિત્વ વિકાસ પત્રક</t>
  </si>
  <si>
    <t xml:space="preserve">પત્રક - C,  Sem - 1 </t>
  </si>
  <si>
    <r>
      <t xml:space="preserve">તમામ વિષયોના કુલ ગુણ </t>
    </r>
    <r>
      <rPr>
        <sz val="12"/>
        <color theme="1"/>
        <rFont val="Calibri"/>
        <family val="2"/>
        <scheme val="minor"/>
      </rPr>
      <t xml:space="preserve">(500) </t>
    </r>
  </si>
  <si>
    <t xml:space="preserve">આ પત્રકમાં કોઈ ગુણ લખવાના નથી. પત્રક - C માં પ્રથમ સત્રનાં ગુણ લખવા. </t>
  </si>
  <si>
    <r>
      <t xml:space="preserve">●   માત્ર પ્રથમ સત્રનું પરિણામ પત્રક બનાવવા માટે  </t>
    </r>
    <r>
      <rPr>
        <b/>
        <sz val="12"/>
        <color rgb="FF002060"/>
        <rFont val="Calibri"/>
        <family val="2"/>
        <scheme val="minor"/>
      </rPr>
      <t>Sem 1 Patrak C</t>
    </r>
    <r>
      <rPr>
        <b/>
        <sz val="12"/>
        <color theme="1"/>
        <rFont val="Calibri"/>
        <family val="2"/>
        <scheme val="minor"/>
      </rPr>
      <t xml:space="preserve"> અને </t>
    </r>
    <r>
      <rPr>
        <b/>
        <sz val="12"/>
        <color rgb="FF002060"/>
        <rFont val="Calibri"/>
        <family val="2"/>
        <scheme val="minor"/>
      </rPr>
      <t>Sem 1Heading</t>
    </r>
    <r>
      <rPr>
        <b/>
        <sz val="12"/>
        <color theme="1"/>
        <rFont val="Calibri"/>
        <family val="2"/>
        <scheme val="minor"/>
      </rPr>
      <t xml:space="preserve"> ની પ્રિન્ટ લેવી તે માટે પ્રથમ </t>
    </r>
    <r>
      <rPr>
        <b/>
        <sz val="12"/>
        <color rgb="FF002060"/>
        <rFont val="Calibri"/>
        <family val="2"/>
        <scheme val="minor"/>
      </rPr>
      <t>Patrak C</t>
    </r>
    <r>
      <rPr>
        <b/>
        <sz val="12"/>
        <color theme="1"/>
        <rFont val="Calibri"/>
        <family val="2"/>
        <scheme val="minor"/>
      </rPr>
      <t xml:space="preserve">  માં પ્રથમ સત્રનાં 40 + 40 + 20 માંથી મેળવેલ ગુણ લખવા. </t>
    </r>
  </si>
  <si>
    <t>Hitesh Ahjoliya</t>
  </si>
  <si>
    <t xml:space="preserve">અંગ્રેજી </t>
  </si>
  <si>
    <t xml:space="preserve">ક્ષેત્ર -3 વિદ્યાર્થીના રસના ક્ષેત્રો </t>
  </si>
  <si>
    <t xml:space="preserve">ક્ષેત્ર -4 </t>
  </si>
  <si>
    <t xml:space="preserve">શારીરિક શિક્ષણ </t>
  </si>
  <si>
    <t xml:space="preserve">સહ શૈક્ષણિક </t>
  </si>
  <si>
    <t xml:space="preserve">અને યોગ </t>
  </si>
  <si>
    <t xml:space="preserve">પ્રવ્રુત્તિઓ </t>
  </si>
  <si>
    <t>શાળામા નિયમિત આવે છે .</t>
  </si>
  <si>
    <t>પ્રાર્થના સમેલનમા નિયમિત સામેલ થાય છે .</t>
  </si>
  <si>
    <t xml:space="preserve">બીજા વિદ્યાર્થીઓને મદદરુપ થાય છે . </t>
  </si>
  <si>
    <t xml:space="preserve">કોઇ પણ કાર્ય કરવામા તત્પરતા દાખવે છે . </t>
  </si>
  <si>
    <t xml:space="preserve">શિક્ષકોનો આદર જાળવે છે . </t>
  </si>
  <si>
    <t xml:space="preserve">દરેક કાર્યમા સમયનુ પાલન કરે છે . </t>
  </si>
  <si>
    <t>પર્યાવરણની સમતુલા જાળવવામા ઉપયોગી થાય છે.</t>
  </si>
  <si>
    <t>નવિન બાબત ઉત્સાહપૂર્વક શીખે છે .</t>
  </si>
  <si>
    <t xml:space="preserve">ઇતર વાચન </t>
  </si>
  <si>
    <t xml:space="preserve">ભાષાશુદ્ધિ સાથેનુ મરોડદાર અક્ષરે લેખન </t>
  </si>
  <si>
    <t xml:space="preserve">સર્જનાત્મક લેખન </t>
  </si>
  <si>
    <t>ગાન / વાદન ( અભિનય , બાળગીત વગેરે )</t>
  </si>
  <si>
    <t xml:space="preserve">નાટ્ય / ન્રૂત્ય / વેશભુષા / અભિનય </t>
  </si>
  <si>
    <t>સંગીત કલામા રસ ધરાવે છે .</t>
  </si>
  <si>
    <t xml:space="preserve">યોગ ક્રિયાઓ ઉત્સાહપૂર્વક કરે છે . </t>
  </si>
  <si>
    <t xml:space="preserve">સરળ આસનો ઉત્સાહપૂર્વક કરે છે . </t>
  </si>
  <si>
    <t>સાન્ધિક રમતો કૌશલ્યપૂર્વક કરે છે .</t>
  </si>
  <si>
    <t>ખેલકુદ અને જિમ્નાસ્ટિક લયબદ્ઘ રીતે કરે છે</t>
  </si>
  <si>
    <t xml:space="preserve">રમત ગમત </t>
  </si>
  <si>
    <t xml:space="preserve">સાંસ્ક્રુતિક કાર્યક્રમમા ભાગીદારી </t>
  </si>
  <si>
    <t xml:space="preserve">પ્રસ્નમંચ ( ક્વિઝ ) મા ભાગીદારી </t>
  </si>
  <si>
    <t xml:space="preserve">મૂલ્ય શિક્ષણની પ્રવ્રુતિઓમા ભાગીદારી </t>
  </si>
  <si>
    <t xml:space="preserve">પ્રોજેક્ટ કાર્યમા ભાગીદારી </t>
  </si>
  <si>
    <t xml:space="preserve">ઇકોક્લબ ની પ્રવ્રુત્તિ </t>
  </si>
  <si>
    <t xml:space="preserve">કાગળકામ / ટી.એલ. એમ નિર્માણમા સહયોગ </t>
  </si>
  <si>
    <t xml:space="preserve">પ્રયોગ ગણિત/વિ. પ્રદર્શનમા ભાગીદારી </t>
  </si>
  <si>
    <t xml:space="preserve">કાર્યક્રમ </t>
  </si>
  <si>
    <t xml:space="preserve">સાંસ્કૃતિક </t>
  </si>
  <si>
    <t>ટકા %</t>
  </si>
  <si>
    <t xml:space="preserve">નોંધ </t>
  </si>
  <si>
    <t>Format By Hitesh Ahjoliya</t>
  </si>
  <si>
    <t>2025-26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</si>
</sst>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6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charset val="1"/>
      <scheme val="minor"/>
    </font>
    <font>
      <b/>
      <sz val="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1"/>
      <scheme val="minor"/>
    </font>
    <font>
      <sz val="14"/>
      <color theme="1"/>
      <name val="Calibri"/>
      <family val="2"/>
      <charset val="1"/>
      <scheme val="minor"/>
    </font>
    <font>
      <b/>
      <sz val="14"/>
      <color theme="1"/>
      <name val="Calibri"/>
      <family val="2"/>
      <charset val="1"/>
      <scheme val="minor"/>
    </font>
    <font>
      <sz val="18"/>
      <color theme="1"/>
      <name val="Calibri"/>
      <family val="2"/>
      <charset val="1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charset val="1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1"/>
      <scheme val="minor"/>
    </font>
    <font>
      <sz val="20"/>
      <color theme="1"/>
      <name val="Calibri"/>
      <family val="2"/>
      <charset val="1"/>
      <scheme val="minor"/>
    </font>
    <font>
      <b/>
      <u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16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8"/>
      <color theme="1"/>
      <name val="Calibri"/>
      <family val="2"/>
      <charset val="1"/>
      <scheme val="minor"/>
    </font>
    <font>
      <b/>
      <sz val="10"/>
      <name val="Calibri"/>
      <family val="2"/>
      <scheme val="minor"/>
    </font>
    <font>
      <sz val="14"/>
      <color rgb="FFFF0000"/>
      <name val="Calibri"/>
      <family val="2"/>
      <charset val="1"/>
      <scheme val="minor"/>
    </font>
    <font>
      <b/>
      <sz val="12"/>
      <color rgb="FFFF0000"/>
      <name val="Calibri"/>
      <family val="2"/>
      <scheme val="minor"/>
    </font>
    <font>
      <sz val="22"/>
      <color theme="1"/>
      <name val="Calibri"/>
      <family val="2"/>
      <charset val="1"/>
      <scheme val="minor"/>
    </font>
    <font>
      <sz val="16"/>
      <name val="Calibri"/>
      <family val="2"/>
      <charset val="1"/>
      <scheme val="minor"/>
    </font>
    <font>
      <sz val="14"/>
      <name val="Calibri"/>
      <family val="2"/>
      <charset val="1"/>
      <scheme val="minor"/>
    </font>
    <font>
      <b/>
      <sz val="14"/>
      <color rgb="FFFF0000"/>
      <name val="Calibri"/>
      <family val="2"/>
      <scheme val="minor"/>
    </font>
    <font>
      <b/>
      <u/>
      <sz val="14"/>
      <color theme="1"/>
      <name val="Calibri"/>
      <family val="2"/>
      <charset val="1"/>
      <scheme val="minor"/>
    </font>
    <font>
      <sz val="12"/>
      <color rgb="FFFF0000"/>
      <name val="Calibri"/>
      <family val="2"/>
      <scheme val="minor"/>
    </font>
    <font>
      <sz val="12"/>
      <color indexed="8"/>
      <name val="Calibri"/>
      <family val="2"/>
      <charset val="1"/>
      <scheme val="minor"/>
    </font>
    <font>
      <b/>
      <sz val="16"/>
      <name val="Calibri"/>
      <family val="2"/>
      <scheme val="minor"/>
    </font>
    <font>
      <sz val="12"/>
      <name val="Calibri"/>
      <family val="2"/>
      <charset val="1"/>
      <scheme val="minor"/>
    </font>
    <font>
      <b/>
      <sz val="11"/>
      <color rgb="FFFF000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14"/>
      <color theme="0"/>
      <name val="Calibri"/>
      <family val="2"/>
      <charset val="1"/>
      <scheme val="minor"/>
    </font>
    <font>
      <sz val="18"/>
      <color theme="0"/>
      <name val="Calibri"/>
      <family val="2"/>
      <charset val="1"/>
      <scheme val="minor"/>
    </font>
    <font>
      <b/>
      <sz val="16"/>
      <color rgb="FF002060"/>
      <name val="Calibri"/>
      <family val="2"/>
      <scheme val="minor"/>
    </font>
    <font>
      <sz val="10"/>
      <color theme="1"/>
      <name val="Calibri"/>
      <family val="2"/>
      <charset val="1"/>
      <scheme val="minor"/>
    </font>
    <font>
      <sz val="16"/>
      <color rgb="FFFFFF00"/>
      <name val="Calibri"/>
      <family val="2"/>
      <charset val="1"/>
      <scheme val="minor"/>
    </font>
    <font>
      <b/>
      <u/>
      <sz val="16"/>
      <color rgb="FFC00000"/>
      <name val="Calibri"/>
      <family val="2"/>
      <charset val="1"/>
      <scheme val="minor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  <scheme val="minor"/>
    </font>
    <font>
      <u/>
      <sz val="11"/>
      <color theme="10"/>
      <name val="Calibri"/>
      <family val="2"/>
      <charset val="1"/>
    </font>
    <font>
      <sz val="14"/>
      <color theme="10"/>
      <name val="Calibri"/>
      <family val="2"/>
    </font>
    <font>
      <sz val="12"/>
      <color rgb="FFFF0000"/>
      <name val="Calibri"/>
      <family val="2"/>
      <charset val="1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charset val="1"/>
    </font>
    <font>
      <b/>
      <sz val="12"/>
      <color theme="1"/>
      <name val="Calibri"/>
      <family val="2"/>
    </font>
    <font>
      <b/>
      <sz val="14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4"/>
      <color rgb="FFC00000"/>
      <name val="Calibri"/>
      <family val="2"/>
    </font>
    <font>
      <b/>
      <sz val="10"/>
      <color theme="1"/>
      <name val="Calibri"/>
      <family val="2"/>
      <charset val="1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</font>
    <font>
      <b/>
      <sz val="16"/>
      <color rgb="FFFF000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BCB947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2060"/>
        <bgColor indexed="64"/>
      </patternFill>
    </fill>
  </fills>
  <borders count="6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9" fillId="0" borderId="0"/>
    <xf numFmtId="0" fontId="10" fillId="0" borderId="0"/>
    <xf numFmtId="0" fontId="9" fillId="0" borderId="0"/>
    <xf numFmtId="0" fontId="50" fillId="0" borderId="0" applyNumberFormat="0" applyFill="0" applyBorder="0" applyAlignment="0" applyProtection="0">
      <alignment vertical="top"/>
      <protection locked="0"/>
    </xf>
  </cellStyleXfs>
  <cellXfs count="592">
    <xf numFmtId="0" fontId="0" fillId="0" borderId="0" xfId="0"/>
    <xf numFmtId="0" fontId="15" fillId="0" borderId="0" xfId="0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left" vertical="center"/>
      <protection locked="0"/>
    </xf>
    <xf numFmtId="0" fontId="15" fillId="0" borderId="0" xfId="0" applyFont="1" applyAlignment="1" applyProtection="1">
      <alignment horizontal="center" vertical="center"/>
    </xf>
    <xf numFmtId="0" fontId="15" fillId="0" borderId="0" xfId="0" applyFont="1" applyAlignment="1" applyProtection="1">
      <alignment horizontal="left" vertical="center"/>
    </xf>
    <xf numFmtId="0" fontId="0" fillId="0" borderId="0" xfId="0" applyProtection="1"/>
    <xf numFmtId="0" fontId="4" fillId="0" borderId="0" xfId="0" applyFont="1" applyAlignment="1" applyProtection="1">
      <alignment horizontal="right" vertical="center"/>
    </xf>
    <xf numFmtId="0" fontId="3" fillId="6" borderId="3" xfId="0" applyFont="1" applyFill="1" applyBorder="1" applyAlignment="1" applyProtection="1">
      <alignment horizontal="center" vertical="center"/>
    </xf>
    <xf numFmtId="0" fontId="21" fillId="0" borderId="0" xfId="0" applyFont="1" applyAlignment="1" applyProtection="1">
      <alignment horizontal="center" vertical="center"/>
    </xf>
    <xf numFmtId="0" fontId="21" fillId="0" borderId="3" xfId="0" applyFont="1" applyBorder="1" applyAlignment="1" applyProtection="1">
      <alignment horizontal="center" vertical="center"/>
      <protection locked="0"/>
    </xf>
    <xf numFmtId="0" fontId="21" fillId="0" borderId="0" xfId="0" applyFont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right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0" fillId="0" borderId="0" xfId="0" applyProtection="1"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left" vertical="center"/>
    </xf>
    <xf numFmtId="0" fontId="23" fillId="0" borderId="0" xfId="0" applyFont="1" applyAlignment="1" applyProtection="1">
      <alignment horizontal="left" vertical="center"/>
    </xf>
    <xf numFmtId="0" fontId="5" fillId="0" borderId="0" xfId="0" applyFont="1" applyBorder="1" applyAlignment="1" applyProtection="1">
      <alignment vertical="center"/>
    </xf>
    <xf numFmtId="0" fontId="23" fillId="0" borderId="0" xfId="0" applyFont="1" applyBorder="1" applyAlignment="1" applyProtection="1">
      <alignment horizontal="left" vertical="center"/>
    </xf>
    <xf numFmtId="0" fontId="3" fillId="6" borderId="3" xfId="0" applyFont="1" applyFill="1" applyBorder="1" applyAlignment="1" applyProtection="1">
      <alignment horizontal="center" vertical="center" textRotation="90"/>
    </xf>
    <xf numFmtId="0" fontId="22" fillId="0" borderId="0" xfId="0" applyFont="1" applyProtection="1">
      <protection hidden="1"/>
    </xf>
    <xf numFmtId="0" fontId="5" fillId="0" borderId="1" xfId="0" applyFont="1" applyBorder="1" applyAlignment="1" applyProtection="1">
      <alignment vertical="center"/>
      <protection hidden="1"/>
    </xf>
    <xf numFmtId="0" fontId="19" fillId="0" borderId="0" xfId="0" applyFont="1" applyBorder="1" applyAlignment="1" applyProtection="1">
      <alignment horizontal="left"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Protection="1">
      <protection hidden="1"/>
    </xf>
    <xf numFmtId="0" fontId="28" fillId="0" borderId="3" xfId="0" applyFont="1" applyBorder="1" applyAlignment="1" applyProtection="1">
      <alignment horizontal="center" vertical="center"/>
      <protection locked="0" hidden="1"/>
    </xf>
    <xf numFmtId="0" fontId="0" fillId="0" borderId="17" xfId="0" applyBorder="1" applyProtection="1">
      <protection hidden="1"/>
    </xf>
    <xf numFmtId="0" fontId="0" fillId="0" borderId="18" xfId="0" applyBorder="1" applyProtection="1">
      <protection hidden="1"/>
    </xf>
    <xf numFmtId="0" fontId="0" fillId="0" borderId="22" xfId="0" applyBorder="1" applyProtection="1">
      <protection hidden="1"/>
    </xf>
    <xf numFmtId="0" fontId="0" fillId="0" borderId="19" xfId="0" applyBorder="1" applyProtection="1">
      <protection hidden="1"/>
    </xf>
    <xf numFmtId="0" fontId="0" fillId="0" borderId="23" xfId="0" applyBorder="1" applyProtection="1">
      <protection hidden="1"/>
    </xf>
    <xf numFmtId="0" fontId="17" fillId="0" borderId="0" xfId="0" applyFont="1" applyProtection="1">
      <protection hidden="1"/>
    </xf>
    <xf numFmtId="0" fontId="17" fillId="0" borderId="19" xfId="0" applyFont="1" applyBorder="1" applyAlignment="1" applyProtection="1">
      <alignment vertical="center"/>
      <protection hidden="1"/>
    </xf>
    <xf numFmtId="0" fontId="27" fillId="0" borderId="23" xfId="0" applyFont="1" applyBorder="1" applyAlignment="1" applyProtection="1">
      <alignment horizontal="center" vertical="center"/>
      <protection hidden="1"/>
    </xf>
    <xf numFmtId="0" fontId="27" fillId="0" borderId="0" xfId="0" applyFont="1" applyBorder="1" applyAlignment="1" applyProtection="1">
      <alignment horizontal="center" vertical="center"/>
      <protection hidden="1"/>
    </xf>
    <xf numFmtId="0" fontId="27" fillId="0" borderId="0" xfId="0" applyFont="1" applyAlignment="1" applyProtection="1">
      <alignment horizontal="center" vertical="center"/>
      <protection hidden="1"/>
    </xf>
    <xf numFmtId="0" fontId="17" fillId="0" borderId="23" xfId="0" applyFont="1" applyBorder="1" applyAlignment="1" applyProtection="1">
      <alignment vertical="center"/>
      <protection hidden="1"/>
    </xf>
    <xf numFmtId="0" fontId="25" fillId="0" borderId="0" xfId="0" applyFont="1" applyProtection="1">
      <protection hidden="1"/>
    </xf>
    <xf numFmtId="0" fontId="25" fillId="0" borderId="19" xfId="0" applyFont="1" applyBorder="1" applyAlignment="1" applyProtection="1">
      <alignment vertical="center"/>
      <protection hidden="1"/>
    </xf>
    <xf numFmtId="0" fontId="26" fillId="0" borderId="23" xfId="0" applyFont="1" applyBorder="1" applyAlignment="1" applyProtection="1">
      <alignment horizontal="center" vertical="center"/>
      <protection hidden="1"/>
    </xf>
    <xf numFmtId="0" fontId="26" fillId="0" borderId="0" xfId="0" applyFont="1" applyBorder="1" applyAlignment="1" applyProtection="1">
      <alignment horizontal="center" vertical="center"/>
      <protection hidden="1"/>
    </xf>
    <xf numFmtId="0" fontId="26" fillId="0" borderId="0" xfId="0" applyFont="1" applyAlignment="1" applyProtection="1">
      <alignment horizontal="center" vertical="center"/>
      <protection hidden="1"/>
    </xf>
    <xf numFmtId="0" fontId="25" fillId="0" borderId="23" xfId="0" applyFont="1" applyBorder="1" applyAlignment="1" applyProtection="1">
      <alignment vertical="center"/>
      <protection hidden="1"/>
    </xf>
    <xf numFmtId="0" fontId="0" fillId="0" borderId="19" xfId="0" applyFont="1" applyBorder="1" applyAlignment="1" applyProtection="1">
      <alignment vertical="center"/>
      <protection hidden="1"/>
    </xf>
    <xf numFmtId="0" fontId="19" fillId="0" borderId="23" xfId="0" applyFont="1" applyBorder="1" applyAlignment="1" applyProtection="1">
      <alignment horizontal="center" vertical="center"/>
      <protection hidden="1"/>
    </xf>
    <xf numFmtId="0" fontId="19" fillId="0" borderId="0" xfId="0" applyFont="1" applyBorder="1" applyAlignment="1" applyProtection="1">
      <alignment horizontal="center" vertical="center"/>
      <protection hidden="1"/>
    </xf>
    <xf numFmtId="0" fontId="0" fillId="0" borderId="23" xfId="0" applyFont="1" applyBorder="1" applyAlignment="1" applyProtection="1">
      <alignment vertical="center"/>
      <protection hidden="1"/>
    </xf>
    <xf numFmtId="0" fontId="0" fillId="0" borderId="19" xfId="0" applyBorder="1" applyAlignment="1" applyProtection="1">
      <alignment vertical="center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0" fillId="0" borderId="23" xfId="0" applyBorder="1" applyAlignment="1" applyProtection="1">
      <alignment vertical="center"/>
      <protection hidden="1"/>
    </xf>
    <xf numFmtId="0" fontId="15" fillId="0" borderId="19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6" fillId="0" borderId="1" xfId="0" applyFont="1" applyBorder="1" applyAlignment="1" applyProtection="1">
      <alignment horizontal="center" vertical="center"/>
      <protection hidden="1"/>
    </xf>
    <xf numFmtId="0" fontId="16" fillId="0" borderId="23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left" vertical="center"/>
      <protection hidden="1"/>
    </xf>
    <xf numFmtId="0" fontId="0" fillId="0" borderId="20" xfId="0" applyBorder="1" applyProtection="1">
      <protection hidden="1"/>
    </xf>
    <xf numFmtId="0" fontId="0" fillId="0" borderId="16" xfId="0" applyBorder="1" applyAlignment="1" applyProtection="1">
      <alignment horizontal="center" vertical="center"/>
      <protection hidden="1"/>
    </xf>
    <xf numFmtId="0" fontId="0" fillId="0" borderId="21" xfId="0" applyBorder="1" applyProtection="1">
      <protection hidden="1"/>
    </xf>
    <xf numFmtId="0" fontId="0" fillId="0" borderId="0" xfId="0" applyBorder="1" applyProtection="1">
      <protection hidden="1"/>
    </xf>
    <xf numFmtId="0" fontId="15" fillId="0" borderId="0" xfId="0" applyFont="1" applyProtection="1">
      <protection hidden="1"/>
    </xf>
    <xf numFmtId="0" fontId="15" fillId="0" borderId="19" xfId="0" applyFont="1" applyBorder="1" applyProtection="1">
      <protection hidden="1"/>
    </xf>
    <xf numFmtId="0" fontId="16" fillId="0" borderId="23" xfId="0" applyFont="1" applyBorder="1" applyAlignment="1" applyProtection="1">
      <alignment horizontal="center"/>
      <protection hidden="1"/>
    </xf>
    <xf numFmtId="0" fontId="16" fillId="0" borderId="0" xfId="0" applyFont="1" applyBorder="1" applyAlignment="1" applyProtection="1">
      <alignment horizontal="center"/>
      <protection hidden="1"/>
    </xf>
    <xf numFmtId="0" fontId="14" fillId="0" borderId="19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16" fillId="0" borderId="23" xfId="0" applyFont="1" applyBorder="1" applyProtection="1">
      <protection hidden="1"/>
    </xf>
    <xf numFmtId="0" fontId="16" fillId="0" borderId="0" xfId="0" applyFont="1" applyBorder="1" applyProtection="1">
      <protection hidden="1"/>
    </xf>
    <xf numFmtId="0" fontId="16" fillId="0" borderId="20" xfId="0" applyFont="1" applyBorder="1" applyAlignment="1" applyProtection="1">
      <alignment horizontal="center" vertical="center"/>
      <protection hidden="1"/>
    </xf>
    <xf numFmtId="0" fontId="16" fillId="0" borderId="16" xfId="0" applyFont="1" applyBorder="1" applyAlignment="1" applyProtection="1">
      <alignment horizontal="center" vertical="center"/>
      <protection hidden="1"/>
    </xf>
    <xf numFmtId="0" fontId="16" fillId="0" borderId="21" xfId="0" applyFont="1" applyBorder="1" applyAlignment="1" applyProtection="1">
      <alignment horizontal="center" vertical="center"/>
      <protection hidden="1"/>
    </xf>
    <xf numFmtId="0" fontId="16" fillId="0" borderId="0" xfId="0" applyFont="1" applyProtection="1">
      <protection hidden="1"/>
    </xf>
    <xf numFmtId="0" fontId="16" fillId="0" borderId="3" xfId="0" applyFont="1" applyBorder="1" applyAlignment="1" applyProtection="1">
      <alignment horizontal="center" vertical="center"/>
      <protection hidden="1"/>
    </xf>
    <xf numFmtId="0" fontId="14" fillId="0" borderId="3" xfId="0" applyFont="1" applyBorder="1" applyAlignment="1" applyProtection="1">
      <alignment horizontal="center" vertical="center"/>
      <protection hidden="1"/>
    </xf>
    <xf numFmtId="0" fontId="13" fillId="0" borderId="3" xfId="0" applyFont="1" applyBorder="1" applyAlignment="1" applyProtection="1">
      <alignment horizontal="center" vertical="center"/>
      <protection hidden="1"/>
    </xf>
    <xf numFmtId="0" fontId="16" fillId="0" borderId="3" xfId="0" applyFont="1" applyBorder="1" applyProtection="1">
      <protection hidden="1"/>
    </xf>
    <xf numFmtId="0" fontId="21" fillId="0" borderId="0" xfId="0" applyFont="1" applyProtection="1">
      <protection hidden="1"/>
    </xf>
    <xf numFmtId="0" fontId="21" fillId="0" borderId="19" xfId="0" applyFont="1" applyBorder="1" applyProtection="1">
      <protection hidden="1"/>
    </xf>
    <xf numFmtId="0" fontId="14" fillId="0" borderId="0" xfId="0" applyFont="1" applyBorder="1" applyAlignment="1" applyProtection="1">
      <protection hidden="1"/>
    </xf>
    <xf numFmtId="0" fontId="14" fillId="0" borderId="23" xfId="0" applyFont="1" applyBorder="1" applyAlignment="1" applyProtection="1">
      <alignment horizontal="center"/>
      <protection hidden="1"/>
    </xf>
    <xf numFmtId="0" fontId="14" fillId="0" borderId="0" xfId="0" applyFont="1" applyAlignment="1" applyProtection="1">
      <alignment horizontal="center"/>
      <protection hidden="1"/>
    </xf>
    <xf numFmtId="0" fontId="4" fillId="0" borderId="16" xfId="0" applyFont="1" applyBorder="1" applyProtection="1">
      <protection hidden="1"/>
    </xf>
    <xf numFmtId="0" fontId="4" fillId="0" borderId="21" xfId="0" applyFont="1" applyBorder="1" applyProtection="1">
      <protection hidden="1"/>
    </xf>
    <xf numFmtId="0" fontId="4" fillId="0" borderId="0" xfId="0" applyFont="1" applyProtection="1">
      <protection hidden="1"/>
    </xf>
    <xf numFmtId="0" fontId="16" fillId="0" borderId="4" xfId="0" applyFont="1" applyBorder="1" applyAlignment="1" applyProtection="1">
      <alignment horizontal="center" vertical="center"/>
      <protection hidden="1"/>
    </xf>
    <xf numFmtId="0" fontId="16" fillId="0" borderId="6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center" vertical="center"/>
      <protection hidden="1"/>
    </xf>
    <xf numFmtId="0" fontId="4" fillId="0" borderId="25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vertical="center"/>
      <protection hidden="1"/>
    </xf>
    <xf numFmtId="0" fontId="19" fillId="0" borderId="0" xfId="0" applyFont="1" applyBorder="1" applyAlignment="1" applyProtection="1">
      <alignment vertical="center"/>
      <protection hidden="1"/>
    </xf>
    <xf numFmtId="0" fontId="4" fillId="5" borderId="41" xfId="0" applyFont="1" applyFill="1" applyBorder="1" applyAlignment="1" applyProtection="1">
      <alignment vertical="center"/>
      <protection hidden="1"/>
    </xf>
    <xf numFmtId="0" fontId="4" fillId="5" borderId="39" xfId="0" applyFont="1" applyFill="1" applyBorder="1" applyAlignment="1" applyProtection="1">
      <alignment vertical="center"/>
      <protection hidden="1"/>
    </xf>
    <xf numFmtId="0" fontId="4" fillId="5" borderId="39" xfId="0" applyFont="1" applyFill="1" applyBorder="1" applyAlignment="1" applyProtection="1">
      <alignment vertical="center" textRotation="90"/>
      <protection hidden="1"/>
    </xf>
    <xf numFmtId="0" fontId="4" fillId="5" borderId="37" xfId="0" applyFont="1" applyFill="1" applyBorder="1" applyAlignment="1" applyProtection="1">
      <alignment vertical="center" textRotation="90"/>
      <protection hidden="1"/>
    </xf>
    <xf numFmtId="0" fontId="4" fillId="5" borderId="17" xfId="0" applyFont="1" applyFill="1" applyBorder="1" applyAlignment="1" applyProtection="1">
      <alignment vertical="center"/>
      <protection hidden="1"/>
    </xf>
    <xf numFmtId="0" fontId="4" fillId="0" borderId="0" xfId="0" applyFont="1" applyAlignment="1" applyProtection="1">
      <alignment vertical="center"/>
      <protection hidden="1"/>
    </xf>
    <xf numFmtId="0" fontId="8" fillId="0" borderId="24" xfId="0" applyFont="1" applyBorder="1" applyAlignment="1" applyProtection="1">
      <alignment horizontal="center" textRotation="90"/>
      <protection hidden="1"/>
    </xf>
    <xf numFmtId="0" fontId="8" fillId="0" borderId="3" xfId="0" applyFont="1" applyBorder="1" applyAlignment="1" applyProtection="1">
      <alignment horizontal="center" textRotation="90"/>
      <protection hidden="1"/>
    </xf>
    <xf numFmtId="0" fontId="8" fillId="0" borderId="24" xfId="0" applyFont="1" applyBorder="1" applyAlignment="1" applyProtection="1">
      <alignment horizontal="center" vertical="center" textRotation="90"/>
      <protection hidden="1"/>
    </xf>
    <xf numFmtId="0" fontId="8" fillId="0" borderId="3" xfId="0" applyFont="1" applyBorder="1" applyAlignment="1" applyProtection="1">
      <alignment horizontal="center" vertical="center" textRotation="90"/>
      <protection hidden="1"/>
    </xf>
    <xf numFmtId="0" fontId="7" fillId="5" borderId="26" xfId="0" applyFont="1" applyFill="1" applyBorder="1" applyAlignment="1" applyProtection="1">
      <alignment horizontal="center" vertical="center"/>
      <protection hidden="1"/>
    </xf>
    <xf numFmtId="0" fontId="7" fillId="5" borderId="27" xfId="0" applyFont="1" applyFill="1" applyBorder="1" applyAlignment="1" applyProtection="1">
      <alignment horizontal="center" vertical="center"/>
      <protection hidden="1"/>
    </xf>
    <xf numFmtId="0" fontId="7" fillId="5" borderId="28" xfId="0" applyFont="1" applyFill="1" applyBorder="1" applyAlignment="1" applyProtection="1">
      <alignment horizontal="center" vertical="center"/>
      <protection hidden="1"/>
    </xf>
    <xf numFmtId="0" fontId="7" fillId="5" borderId="35" xfId="0" applyFont="1" applyFill="1" applyBorder="1" applyAlignment="1" applyProtection="1">
      <alignment horizontal="center" vertical="center"/>
      <protection hidden="1"/>
    </xf>
    <xf numFmtId="0" fontId="21" fillId="0" borderId="0" xfId="0" applyFont="1" applyAlignment="1" applyProtection="1">
      <alignment horizontal="center" vertical="center"/>
      <protection hidden="1"/>
    </xf>
    <xf numFmtId="0" fontId="3" fillId="0" borderId="0" xfId="0" applyFont="1" applyProtection="1">
      <protection hidden="1"/>
    </xf>
    <xf numFmtId="0" fontId="0" fillId="0" borderId="0" xfId="0" applyAlignment="1" applyProtection="1">
      <alignment horizontal="left"/>
      <protection hidden="1"/>
    </xf>
    <xf numFmtId="0" fontId="31" fillId="0" borderId="0" xfId="0" applyFont="1" applyProtection="1"/>
    <xf numFmtId="0" fontId="15" fillId="9" borderId="0" xfId="0" applyFont="1" applyFill="1" applyAlignment="1" applyProtection="1">
      <alignment horizontal="center" vertical="center"/>
    </xf>
    <xf numFmtId="0" fontId="15" fillId="9" borderId="0" xfId="0" applyFont="1" applyFill="1" applyAlignment="1" applyProtection="1">
      <alignment horizontal="left" vertical="center"/>
    </xf>
    <xf numFmtId="0" fontId="21" fillId="9" borderId="0" xfId="0" applyFont="1" applyFill="1" applyAlignment="1" applyProtection="1">
      <alignment horizontal="center" vertical="center"/>
    </xf>
    <xf numFmtId="0" fontId="0" fillId="0" borderId="0" xfId="0" applyAlignment="1" applyProtection="1">
      <alignment vertical="center"/>
      <protection hidden="1"/>
    </xf>
    <xf numFmtId="0" fontId="32" fillId="7" borderId="0" xfId="0" applyFont="1" applyFill="1" applyBorder="1" applyAlignment="1" applyProtection="1">
      <alignment horizontal="left" vertical="center"/>
    </xf>
    <xf numFmtId="0" fontId="33" fillId="7" borderId="0" xfId="0" applyFont="1" applyFill="1" applyBorder="1" applyAlignment="1" applyProtection="1">
      <alignment horizontal="left" vertical="center"/>
    </xf>
    <xf numFmtId="0" fontId="0" fillId="0" borderId="16" xfId="0" applyBorder="1" applyAlignment="1" applyProtection="1">
      <alignment horizontal="center" vertical="center"/>
      <protection hidden="1"/>
    </xf>
    <xf numFmtId="0" fontId="16" fillId="0" borderId="1" xfId="0" applyFont="1" applyBorder="1" applyAlignment="1" applyProtection="1">
      <alignment horizontal="left" vertical="center"/>
      <protection hidden="1"/>
    </xf>
    <xf numFmtId="0" fontId="29" fillId="0" borderId="0" xfId="0" applyFont="1" applyAlignment="1" applyProtection="1">
      <alignment horizontal="left" vertical="center"/>
      <protection hidden="1"/>
    </xf>
    <xf numFmtId="0" fontId="3" fillId="0" borderId="0" xfId="0" applyFont="1" applyAlignment="1" applyProtection="1">
      <alignment horizontal="center" vertical="top"/>
    </xf>
    <xf numFmtId="0" fontId="14" fillId="7" borderId="2" xfId="0" applyFont="1" applyFill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vertical="center"/>
      <protection hidden="1"/>
    </xf>
    <xf numFmtId="0" fontId="21" fillId="0" borderId="2" xfId="0" applyFont="1" applyBorder="1" applyAlignment="1" applyProtection="1">
      <alignment horizontal="left" vertical="center"/>
      <protection hidden="1"/>
    </xf>
    <xf numFmtId="0" fontId="21" fillId="0" borderId="19" xfId="0" applyFont="1" applyBorder="1" applyAlignment="1" applyProtection="1">
      <alignment horizontal="center" vertical="center"/>
      <protection hidden="1"/>
    </xf>
    <xf numFmtId="0" fontId="14" fillId="0" borderId="23" xfId="0" applyFont="1" applyBorder="1" applyAlignment="1" applyProtection="1">
      <alignment horizontal="center" vertical="center"/>
      <protection hidden="1"/>
    </xf>
    <xf numFmtId="0" fontId="21" fillId="0" borderId="23" xfId="0" applyFont="1" applyBorder="1" applyAlignment="1" applyProtection="1">
      <alignment horizontal="center" vertical="center"/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center"/>
      <protection hidden="1"/>
    </xf>
    <xf numFmtId="0" fontId="20" fillId="0" borderId="0" xfId="0" applyFont="1" applyProtection="1"/>
    <xf numFmtId="0" fontId="36" fillId="7" borderId="0" xfId="0" applyFont="1" applyFill="1" applyBorder="1" applyAlignment="1" applyProtection="1">
      <alignment vertical="center"/>
    </xf>
    <xf numFmtId="0" fontId="15" fillId="7" borderId="0" xfId="0" applyFont="1" applyFill="1" applyBorder="1" applyAlignment="1" applyProtection="1">
      <alignment vertical="center"/>
    </xf>
    <xf numFmtId="0" fontId="8" fillId="10" borderId="3" xfId="0" applyFont="1" applyFill="1" applyBorder="1" applyAlignment="1" applyProtection="1">
      <alignment horizontal="center" vertical="center"/>
      <protection hidden="1"/>
    </xf>
    <xf numFmtId="0" fontId="14" fillId="0" borderId="0" xfId="0" applyFont="1" applyBorder="1" applyProtection="1">
      <protection hidden="1"/>
    </xf>
    <xf numFmtId="0" fontId="37" fillId="0" borderId="3" xfId="0" applyFont="1" applyBorder="1" applyAlignment="1" applyProtection="1">
      <alignment horizontal="left" vertical="center"/>
      <protection locked="0"/>
    </xf>
    <xf numFmtId="0" fontId="15" fillId="0" borderId="0" xfId="0" applyFont="1" applyAlignment="1" applyProtection="1">
      <alignment horizontal="center" vertical="center"/>
      <protection hidden="1"/>
    </xf>
    <xf numFmtId="0" fontId="14" fillId="0" borderId="23" xfId="0" applyFont="1" applyBorder="1" applyProtection="1">
      <protection hidden="1"/>
    </xf>
    <xf numFmtId="0" fontId="14" fillId="0" borderId="0" xfId="0" applyFont="1" applyProtection="1">
      <protection hidden="1"/>
    </xf>
    <xf numFmtId="0" fontId="15" fillId="0" borderId="2" xfId="0" applyFont="1" applyBorder="1" applyAlignment="1" applyProtection="1">
      <alignment horizontal="left" vertical="center"/>
      <protection hidden="1"/>
    </xf>
    <xf numFmtId="0" fontId="16" fillId="7" borderId="57" xfId="0" applyFont="1" applyFill="1" applyBorder="1" applyAlignment="1" applyProtection="1">
      <alignment horizontal="left" vertical="center"/>
      <protection hidden="1"/>
    </xf>
    <xf numFmtId="0" fontId="21" fillId="7" borderId="3" xfId="0" applyFont="1" applyFill="1" applyBorder="1" applyAlignment="1" applyProtection="1">
      <alignment horizontal="left" vertical="center" wrapText="1"/>
      <protection locked="0"/>
    </xf>
    <xf numFmtId="0" fontId="21" fillId="7" borderId="3" xfId="0" applyFont="1" applyFill="1" applyBorder="1" applyAlignment="1" applyProtection="1">
      <alignment horizontal="center" vertical="center"/>
      <protection locked="0"/>
    </xf>
    <xf numFmtId="164" fontId="21" fillId="7" borderId="3" xfId="0" applyNumberFormat="1" applyFont="1" applyFill="1" applyBorder="1" applyAlignment="1" applyProtection="1">
      <alignment horizontal="center" vertical="center"/>
      <protection locked="0"/>
    </xf>
    <xf numFmtId="0" fontId="37" fillId="0" borderId="3" xfId="0" applyFont="1" applyBorder="1" applyAlignment="1" applyProtection="1">
      <alignment horizontal="center" vertical="center"/>
      <protection locked="0"/>
    </xf>
    <xf numFmtId="49" fontId="37" fillId="0" borderId="3" xfId="0" applyNumberFormat="1" applyFont="1" applyBorder="1" applyAlignment="1" applyProtection="1">
      <alignment horizontal="center" vertical="center"/>
      <protection locked="0"/>
    </xf>
    <xf numFmtId="0" fontId="15" fillId="12" borderId="3" xfId="0" applyFont="1" applyFill="1" applyBorder="1" applyAlignment="1" applyProtection="1">
      <alignment horizontal="center" vertical="center"/>
    </xf>
    <xf numFmtId="0" fontId="21" fillId="12" borderId="3" xfId="0" applyFont="1" applyFill="1" applyBorder="1" applyAlignment="1" applyProtection="1">
      <alignment horizontal="center" vertical="justify"/>
    </xf>
    <xf numFmtId="0" fontId="25" fillId="12" borderId="3" xfId="0" applyFont="1" applyFill="1" applyBorder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 vertical="center"/>
    </xf>
    <xf numFmtId="0" fontId="21" fillId="0" borderId="3" xfId="0" applyFont="1" applyBorder="1" applyAlignment="1" applyProtection="1">
      <alignment horizontal="left" vertical="center"/>
      <protection locked="0"/>
    </xf>
    <xf numFmtId="0" fontId="34" fillId="8" borderId="3" xfId="0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locked="0" hidden="1"/>
    </xf>
    <xf numFmtId="0" fontId="4" fillId="0" borderId="27" xfId="0" applyFont="1" applyBorder="1" applyAlignment="1" applyProtection="1">
      <alignment horizontal="center" vertical="center"/>
      <protection hidden="1"/>
    </xf>
    <xf numFmtId="0" fontId="4" fillId="0" borderId="28" xfId="0" applyFont="1" applyBorder="1" applyAlignment="1" applyProtection="1">
      <alignment horizontal="center" vertical="center"/>
      <protection hidden="1"/>
    </xf>
    <xf numFmtId="0" fontId="38" fillId="11" borderId="58" xfId="0" applyFont="1" applyFill="1" applyBorder="1" applyAlignment="1" applyProtection="1">
      <alignment horizontal="center" vertical="center"/>
      <protection locked="0" hidden="1"/>
    </xf>
    <xf numFmtId="0" fontId="12" fillId="11" borderId="58" xfId="0" applyFont="1" applyFill="1" applyBorder="1" applyAlignment="1" applyProtection="1">
      <alignment horizontal="center" vertical="center"/>
      <protection locked="0" hidden="1"/>
    </xf>
    <xf numFmtId="0" fontId="16" fillId="0" borderId="12" xfId="0" applyFont="1" applyBorder="1" applyAlignment="1" applyProtection="1">
      <alignment horizontal="center" vertical="center"/>
      <protection hidden="1"/>
    </xf>
    <xf numFmtId="0" fontId="19" fillId="0" borderId="1" xfId="0" applyFont="1" applyBorder="1" applyAlignment="1" applyProtection="1">
      <alignment horizontal="left" vertical="center"/>
      <protection hidden="1"/>
    </xf>
    <xf numFmtId="0" fontId="16" fillId="0" borderId="2" xfId="0" applyFont="1" applyBorder="1" applyAlignment="1" applyProtection="1">
      <alignment vertical="center"/>
      <protection hidden="1"/>
    </xf>
    <xf numFmtId="0" fontId="16" fillId="0" borderId="13" xfId="0" applyFont="1" applyBorder="1" applyAlignment="1" applyProtection="1">
      <alignment vertical="center"/>
      <protection hidden="1"/>
    </xf>
    <xf numFmtId="0" fontId="29" fillId="0" borderId="0" xfId="0" applyFont="1" applyBorder="1" applyAlignment="1" applyProtection="1">
      <alignment vertical="center"/>
    </xf>
    <xf numFmtId="14" fontId="19" fillId="0" borderId="2" xfId="0" applyNumberFormat="1" applyFont="1" applyBorder="1" applyAlignment="1" applyProtection="1">
      <alignment horizontal="left" vertical="center"/>
      <protection hidden="1"/>
    </xf>
    <xf numFmtId="0" fontId="7" fillId="3" borderId="3" xfId="0" applyFont="1" applyFill="1" applyBorder="1" applyAlignment="1" applyProtection="1">
      <alignment horizontal="center" vertical="center"/>
      <protection hidden="1"/>
    </xf>
    <xf numFmtId="0" fontId="14" fillId="7" borderId="2" xfId="0" applyFont="1" applyFill="1" applyBorder="1" applyAlignment="1" applyProtection="1">
      <alignment horizontal="center" vertical="center"/>
    </xf>
    <xf numFmtId="0" fontId="16" fillId="7" borderId="57" xfId="0" applyFont="1" applyFill="1" applyBorder="1" applyAlignment="1" applyProtection="1">
      <alignment horizontal="left" vertical="center"/>
    </xf>
    <xf numFmtId="0" fontId="4" fillId="0" borderId="30" xfId="0" applyFont="1" applyBorder="1" applyAlignment="1" applyProtection="1">
      <alignment horizontal="center" vertical="center"/>
      <protection hidden="1"/>
    </xf>
    <xf numFmtId="0" fontId="4" fillId="0" borderId="31" xfId="0" applyFont="1" applyBorder="1" applyAlignment="1" applyProtection="1">
      <alignment horizontal="center" vertical="center"/>
      <protection hidden="1"/>
    </xf>
    <xf numFmtId="0" fontId="31" fillId="7" borderId="0" xfId="0" applyFont="1" applyFill="1" applyProtection="1"/>
    <xf numFmtId="0" fontId="0" fillId="7" borderId="0" xfId="0" applyFill="1" applyBorder="1" applyAlignment="1"/>
    <xf numFmtId="0" fontId="0" fillId="7" borderId="0" xfId="0" applyFill="1"/>
    <xf numFmtId="0" fontId="15" fillId="0" borderId="0" xfId="0" applyFont="1"/>
    <xf numFmtId="0" fontId="19" fillId="0" borderId="16" xfId="0" applyFont="1" applyBorder="1" applyAlignment="1" applyProtection="1">
      <alignment horizontal="left" vertical="center"/>
      <protection hidden="1"/>
    </xf>
    <xf numFmtId="0" fontId="3" fillId="0" borderId="0" xfId="0" applyFont="1" applyBorder="1" applyProtection="1">
      <protection hidden="1"/>
    </xf>
    <xf numFmtId="0" fontId="0" fillId="0" borderId="0" xfId="0" applyBorder="1" applyAlignment="1" applyProtection="1">
      <alignment horizontal="left"/>
      <protection hidden="1"/>
    </xf>
    <xf numFmtId="0" fontId="44" fillId="11" borderId="0" xfId="0" applyFont="1" applyFill="1" applyBorder="1" applyAlignment="1" applyProtection="1">
      <alignment horizontal="left" vertical="center"/>
    </xf>
    <xf numFmtId="0" fontId="44" fillId="11" borderId="23" xfId="0" applyFont="1" applyFill="1" applyBorder="1" applyAlignment="1" applyProtection="1">
      <alignment horizontal="left" vertical="center"/>
    </xf>
    <xf numFmtId="0" fontId="49" fillId="11" borderId="20" xfId="0" applyFont="1" applyFill="1" applyBorder="1" applyAlignment="1" applyProtection="1">
      <alignment horizontal="right" vertical="center"/>
    </xf>
    <xf numFmtId="0" fontId="51" fillId="11" borderId="16" xfId="4" applyFont="1" applyFill="1" applyBorder="1" applyAlignment="1" applyProtection="1">
      <alignment vertical="center"/>
    </xf>
    <xf numFmtId="0" fontId="49" fillId="11" borderId="55" xfId="0" applyFont="1" applyFill="1" applyBorder="1" applyAlignment="1" applyProtection="1">
      <alignment vertical="center"/>
    </xf>
    <xf numFmtId="0" fontId="4" fillId="5" borderId="36" xfId="0" applyFont="1" applyFill="1" applyBorder="1" applyAlignment="1" applyProtection="1">
      <alignment vertical="center" textRotation="90"/>
      <protection hidden="1"/>
    </xf>
    <xf numFmtId="0" fontId="4" fillId="0" borderId="14" xfId="0" applyFont="1" applyBorder="1" applyAlignment="1" applyProtection="1">
      <alignment horizontal="center" vertical="center" textRotation="90"/>
      <protection hidden="1"/>
    </xf>
    <xf numFmtId="0" fontId="4" fillId="0" borderId="10" xfId="0" applyFont="1" applyBorder="1" applyAlignment="1" applyProtection="1">
      <alignment horizontal="center" vertical="center" textRotation="90"/>
      <protection hidden="1"/>
    </xf>
    <xf numFmtId="14" fontId="24" fillId="0" borderId="10" xfId="1" applyNumberFormat="1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40" fillId="0" borderId="3" xfId="0" applyFont="1" applyBorder="1" applyAlignment="1" applyProtection="1">
      <alignment horizontal="center" vertical="center"/>
      <protection hidden="1"/>
    </xf>
    <xf numFmtId="0" fontId="21" fillId="0" borderId="0" xfId="0" applyFont="1" applyAlignment="1" applyProtection="1">
      <alignment horizontal="center" vertical="center"/>
      <protection hidden="1"/>
    </xf>
    <xf numFmtId="0" fontId="19" fillId="0" borderId="0" xfId="0" applyFont="1" applyBorder="1" applyAlignment="1" applyProtection="1">
      <alignment horizontal="center" vertical="center"/>
      <protection hidden="1"/>
    </xf>
    <xf numFmtId="0" fontId="24" fillId="2" borderId="29" xfId="0" applyFont="1" applyFill="1" applyBorder="1" applyAlignment="1" applyProtection="1">
      <alignment horizontal="center" vertical="center"/>
      <protection locked="0"/>
    </xf>
    <xf numFmtId="0" fontId="24" fillId="2" borderId="30" xfId="0" applyFont="1" applyFill="1" applyBorder="1" applyAlignment="1" applyProtection="1">
      <alignment horizontal="center" vertical="center"/>
      <protection locked="0"/>
    </xf>
    <xf numFmtId="0" fontId="20" fillId="2" borderId="39" xfId="0" applyFont="1" applyFill="1" applyBorder="1" applyAlignment="1" applyProtection="1">
      <alignment horizontal="center" vertical="center"/>
      <protection locked="0"/>
    </xf>
    <xf numFmtId="0" fontId="20" fillId="2" borderId="30" xfId="0" applyFont="1" applyFill="1" applyBorder="1" applyAlignment="1" applyProtection="1">
      <alignment horizontal="center" vertical="center"/>
      <protection locked="0"/>
    </xf>
    <xf numFmtId="0" fontId="24" fillId="2" borderId="24" xfId="0" applyFont="1" applyFill="1" applyBorder="1" applyAlignment="1" applyProtection="1">
      <alignment horizontal="center" vertical="center"/>
      <protection locked="0"/>
    </xf>
    <xf numFmtId="0" fontId="24" fillId="2" borderId="3" xfId="0" applyFont="1" applyFill="1" applyBorder="1" applyAlignment="1" applyProtection="1">
      <alignment horizontal="center" vertical="center"/>
      <protection locked="0"/>
    </xf>
    <xf numFmtId="0" fontId="20" fillId="2" borderId="3" xfId="0" applyFont="1" applyFill="1" applyBorder="1" applyAlignment="1" applyProtection="1">
      <alignment horizontal="center" vertical="center"/>
      <protection locked="0"/>
    </xf>
    <xf numFmtId="0" fontId="24" fillId="2" borderId="26" xfId="0" applyFont="1" applyFill="1" applyBorder="1" applyAlignment="1" applyProtection="1">
      <alignment horizontal="center" vertical="center"/>
      <protection locked="0"/>
    </xf>
    <xf numFmtId="0" fontId="24" fillId="2" borderId="27" xfId="0" applyFont="1" applyFill="1" applyBorder="1" applyAlignment="1" applyProtection="1">
      <alignment horizontal="center" vertical="center"/>
      <protection locked="0"/>
    </xf>
    <xf numFmtId="0" fontId="20" fillId="2" borderId="27" xfId="0" applyFont="1" applyFill="1" applyBorder="1" applyAlignment="1" applyProtection="1">
      <alignment horizontal="center" vertical="center"/>
      <protection locked="0"/>
    </xf>
    <xf numFmtId="0" fontId="21" fillId="12" borderId="3" xfId="0" applyFont="1" applyFill="1" applyBorder="1" applyAlignment="1" applyProtection="1">
      <alignment horizontal="center" vertical="center"/>
    </xf>
    <xf numFmtId="0" fontId="56" fillId="11" borderId="52" xfId="0" applyFont="1" applyFill="1" applyBorder="1" applyAlignment="1" applyProtection="1">
      <alignment horizontal="center" vertical="center"/>
    </xf>
    <xf numFmtId="0" fontId="49" fillId="7" borderId="60" xfId="0" applyFont="1" applyFill="1" applyBorder="1" applyAlignment="1" applyProtection="1">
      <alignment vertical="center"/>
    </xf>
    <xf numFmtId="0" fontId="4" fillId="5" borderId="25" xfId="0" applyFont="1" applyFill="1" applyBorder="1" applyAlignment="1" applyProtection="1">
      <alignment horizontal="center" vertical="center"/>
      <protection hidden="1"/>
    </xf>
    <xf numFmtId="0" fontId="4" fillId="5" borderId="28" xfId="0" applyFont="1" applyFill="1" applyBorder="1" applyAlignment="1" applyProtection="1">
      <alignment horizontal="center" vertical="center"/>
      <protection hidden="1"/>
    </xf>
    <xf numFmtId="0" fontId="4" fillId="5" borderId="52" xfId="0" applyFont="1" applyFill="1" applyBorder="1" applyAlignment="1" applyProtection="1">
      <alignment horizontal="center" vertical="center"/>
      <protection hidden="1"/>
    </xf>
    <xf numFmtId="0" fontId="4" fillId="5" borderId="47" xfId="0" applyFont="1" applyFill="1" applyBorder="1" applyAlignment="1" applyProtection="1">
      <alignment horizontal="center" vertical="center"/>
      <protection hidden="1"/>
    </xf>
    <xf numFmtId="0" fontId="4" fillId="5" borderId="48" xfId="0" applyFont="1" applyFill="1" applyBorder="1" applyAlignment="1" applyProtection="1">
      <alignment horizontal="center" vertical="center"/>
      <protection hidden="1"/>
    </xf>
    <xf numFmtId="0" fontId="21" fillId="0" borderId="0" xfId="0" applyFont="1" applyAlignment="1" applyProtection="1">
      <alignment horizontal="center" vertical="center"/>
      <protection hidden="1"/>
    </xf>
    <xf numFmtId="14" fontId="24" fillId="0" borderId="1" xfId="1" applyNumberFormat="1" applyFont="1" applyBorder="1" applyAlignment="1" applyProtection="1">
      <alignment horizontal="center" vertical="center"/>
      <protection hidden="1"/>
    </xf>
    <xf numFmtId="0" fontId="19" fillId="0" borderId="0" xfId="0" applyFont="1" applyBorder="1" applyAlignment="1" applyProtection="1">
      <alignment horizontal="center" vertical="center"/>
      <protection hidden="1"/>
    </xf>
    <xf numFmtId="0" fontId="21" fillId="0" borderId="2" xfId="0" applyFont="1" applyBorder="1" applyAlignment="1" applyProtection="1">
      <alignment horizontal="left" vertical="center"/>
      <protection hidden="1"/>
    </xf>
    <xf numFmtId="0" fontId="0" fillId="0" borderId="16" xfId="0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center"/>
      <protection hidden="1"/>
    </xf>
    <xf numFmtId="0" fontId="16" fillId="0" borderId="0" xfId="0" applyFont="1" applyBorder="1" applyAlignment="1" applyProtection="1">
      <alignment horizontal="center"/>
      <protection hidden="1"/>
    </xf>
    <xf numFmtId="0" fontId="16" fillId="0" borderId="4" xfId="0" applyFont="1" applyBorder="1" applyAlignment="1" applyProtection="1">
      <alignment horizontal="center" vertical="center"/>
      <protection hidden="1"/>
    </xf>
    <xf numFmtId="0" fontId="16" fillId="0" borderId="6" xfId="0" applyFont="1" applyBorder="1" applyAlignment="1" applyProtection="1">
      <alignment horizontal="center" vertical="center"/>
      <protection hidden="1"/>
    </xf>
    <xf numFmtId="0" fontId="21" fillId="0" borderId="0" xfId="0" applyFont="1" applyAlignment="1" applyProtection="1">
      <alignment horizontal="center" vertical="center"/>
      <protection hidden="1"/>
    </xf>
    <xf numFmtId="0" fontId="60" fillId="0" borderId="0" xfId="0" applyFont="1" applyProtection="1">
      <protection hidden="1"/>
    </xf>
    <xf numFmtId="0" fontId="60" fillId="0" borderId="0" xfId="0" applyFont="1" applyAlignment="1" applyProtection="1">
      <alignment horizontal="center" vertical="center"/>
      <protection hidden="1"/>
    </xf>
    <xf numFmtId="0" fontId="8" fillId="0" borderId="13" xfId="0" applyFont="1" applyBorder="1" applyAlignment="1" applyProtection="1">
      <alignment horizontal="center" textRotation="90"/>
      <protection hidden="1"/>
    </xf>
    <xf numFmtId="0" fontId="8" fillId="0" borderId="13" xfId="0" applyFont="1" applyBorder="1" applyAlignment="1" applyProtection="1">
      <alignment horizontal="center" vertical="center" textRotation="90"/>
      <protection hidden="1"/>
    </xf>
    <xf numFmtId="0" fontId="30" fillId="8" borderId="3" xfId="0" applyFont="1" applyFill="1" applyBorder="1" applyAlignment="1" applyProtection="1">
      <alignment horizontal="left" vertical="center"/>
    </xf>
    <xf numFmtId="0" fontId="4" fillId="2" borderId="3" xfId="0" applyFont="1" applyFill="1" applyBorder="1" applyAlignment="1" applyProtection="1">
      <alignment horizontal="left" vertical="center"/>
      <protection locked="0"/>
    </xf>
    <xf numFmtId="14" fontId="4" fillId="2" borderId="3" xfId="0" applyNumberFormat="1" applyFont="1" applyFill="1" applyBorder="1" applyAlignment="1" applyProtection="1">
      <alignment horizontal="left" vertical="center"/>
      <protection locked="0"/>
    </xf>
    <xf numFmtId="0" fontId="4" fillId="5" borderId="31" xfId="0" applyFont="1" applyFill="1" applyBorder="1" applyAlignment="1" applyProtection="1">
      <alignment horizontal="center" vertical="center"/>
      <protection hidden="1"/>
    </xf>
    <xf numFmtId="0" fontId="21" fillId="0" borderId="0" xfId="0" applyFont="1" applyAlignment="1" applyProtection="1">
      <alignment horizontal="center" vertical="center"/>
      <protection hidden="1"/>
    </xf>
    <xf numFmtId="0" fontId="15" fillId="9" borderId="0" xfId="0" applyFont="1" applyFill="1" applyAlignment="1" applyProtection="1">
      <alignment horizontal="right" vertical="center"/>
    </xf>
    <xf numFmtId="0" fontId="3" fillId="5" borderId="29" xfId="0" applyFont="1" applyFill="1" applyBorder="1" applyAlignment="1" applyProtection="1">
      <alignment horizontal="center" vertical="center"/>
      <protection hidden="1"/>
    </xf>
    <xf numFmtId="0" fontId="2" fillId="0" borderId="30" xfId="0" applyFont="1" applyBorder="1" applyAlignment="1" applyProtection="1">
      <alignment horizontal="left" vertical="center"/>
      <protection hidden="1"/>
    </xf>
    <xf numFmtId="0" fontId="3" fillId="5" borderId="32" xfId="0" applyFont="1" applyFill="1" applyBorder="1" applyAlignment="1" applyProtection="1">
      <alignment horizontal="center" vertical="center"/>
      <protection hidden="1"/>
    </xf>
    <xf numFmtId="0" fontId="2" fillId="0" borderId="3" xfId="0" applyFont="1" applyBorder="1" applyAlignment="1" applyProtection="1">
      <alignment horizontal="left" vertical="center"/>
      <protection hidden="1"/>
    </xf>
    <xf numFmtId="0" fontId="3" fillId="5" borderId="43" xfId="0" applyFont="1" applyFill="1" applyBorder="1" applyAlignment="1" applyProtection="1">
      <alignment horizontal="center" vertical="center"/>
      <protection hidden="1"/>
    </xf>
    <xf numFmtId="0" fontId="2" fillId="0" borderId="27" xfId="0" applyFont="1" applyBorder="1" applyAlignment="1" applyProtection="1">
      <alignment horizontal="left" vertical="center"/>
      <protection hidden="1"/>
    </xf>
    <xf numFmtId="0" fontId="4" fillId="0" borderId="6" xfId="0" applyFont="1" applyBorder="1" applyAlignment="1" applyProtection="1">
      <alignment horizontal="center" vertical="center"/>
      <protection hidden="1"/>
    </xf>
    <xf numFmtId="0" fontId="4" fillId="5" borderId="46" xfId="0" applyFont="1" applyFill="1" applyBorder="1" applyAlignment="1" applyProtection="1">
      <alignment horizontal="center" vertical="center"/>
      <protection hidden="1"/>
    </xf>
    <xf numFmtId="0" fontId="8" fillId="5" borderId="53" xfId="0" applyFont="1" applyFill="1" applyBorder="1" applyAlignment="1" applyProtection="1">
      <alignment horizontal="center" vertical="center"/>
      <protection hidden="1"/>
    </xf>
    <xf numFmtId="0" fontId="8" fillId="5" borderId="4" xfId="0" applyFont="1" applyFill="1" applyBorder="1" applyAlignment="1" applyProtection="1">
      <alignment horizontal="center" vertical="center"/>
      <protection hidden="1"/>
    </xf>
    <xf numFmtId="0" fontId="8" fillId="5" borderId="7" xfId="0" applyFont="1" applyFill="1" applyBorder="1" applyAlignment="1" applyProtection="1">
      <alignment horizontal="center" vertical="center"/>
      <protection hidden="1"/>
    </xf>
    <xf numFmtId="0" fontId="8" fillId="5" borderId="54" xfId="0" applyFont="1" applyFill="1" applyBorder="1" applyAlignment="1" applyProtection="1">
      <alignment horizontal="center" vertical="center"/>
      <protection hidden="1"/>
    </xf>
    <xf numFmtId="0" fontId="8" fillId="5" borderId="9" xfId="0" applyFont="1" applyFill="1" applyBorder="1" applyAlignment="1" applyProtection="1">
      <alignment horizontal="center" vertical="center"/>
      <protection hidden="1"/>
    </xf>
    <xf numFmtId="0" fontId="8" fillId="5" borderId="48" xfId="0" applyFont="1" applyFill="1" applyBorder="1" applyAlignment="1" applyProtection="1">
      <alignment horizontal="center" vertical="center"/>
      <protection hidden="1"/>
    </xf>
    <xf numFmtId="0" fontId="8" fillId="5" borderId="27" xfId="0" applyFont="1" applyFill="1" applyBorder="1" applyAlignment="1" applyProtection="1">
      <alignment horizontal="center" vertical="center"/>
      <protection hidden="1"/>
    </xf>
    <xf numFmtId="0" fontId="8" fillId="5" borderId="35" xfId="0" applyFont="1" applyFill="1" applyBorder="1" applyAlignment="1" applyProtection="1">
      <alignment horizontal="center" vertical="center"/>
      <protection hidden="1"/>
    </xf>
    <xf numFmtId="0" fontId="8" fillId="5" borderId="55" xfId="0" applyFont="1" applyFill="1" applyBorder="1" applyAlignment="1" applyProtection="1">
      <alignment horizontal="center" vertical="center"/>
      <protection hidden="1"/>
    </xf>
    <xf numFmtId="0" fontId="8" fillId="5" borderId="26" xfId="0" applyFont="1" applyFill="1" applyBorder="1" applyAlignment="1" applyProtection="1">
      <alignment horizontal="center" vertical="center"/>
      <protection hidden="1"/>
    </xf>
    <xf numFmtId="0" fontId="8" fillId="5" borderId="49" xfId="0" applyFont="1" applyFill="1" applyBorder="1" applyAlignment="1" applyProtection="1">
      <alignment horizontal="center" vertical="center"/>
      <protection hidden="1"/>
    </xf>
    <xf numFmtId="0" fontId="61" fillId="0" borderId="0" xfId="0" applyFont="1" applyProtection="1">
      <protection hidden="1"/>
    </xf>
    <xf numFmtId="0" fontId="62" fillId="0" borderId="30" xfId="1" applyFont="1" applyBorder="1" applyAlignment="1" applyProtection="1">
      <alignment horizontal="center" vertical="center"/>
      <protection hidden="1"/>
    </xf>
    <xf numFmtId="14" fontId="62" fillId="0" borderId="30" xfId="1" applyNumberFormat="1" applyFont="1" applyBorder="1" applyAlignment="1" applyProtection="1">
      <alignment horizontal="center" vertical="center"/>
      <protection hidden="1"/>
    </xf>
    <xf numFmtId="14" fontId="62" fillId="0" borderId="44" xfId="1" applyNumberFormat="1" applyFont="1" applyBorder="1" applyAlignment="1" applyProtection="1">
      <alignment horizontal="center" vertical="center"/>
      <protection hidden="1"/>
    </xf>
    <xf numFmtId="0" fontId="1" fillId="0" borderId="44" xfId="0" applyFont="1" applyBorder="1" applyAlignment="1" applyProtection="1">
      <alignment horizontal="center" vertical="center"/>
      <protection hidden="1"/>
    </xf>
    <xf numFmtId="0" fontId="62" fillId="0" borderId="3" xfId="1" applyFont="1" applyBorder="1" applyAlignment="1" applyProtection="1">
      <alignment horizontal="center" vertical="center"/>
      <protection hidden="1"/>
    </xf>
    <xf numFmtId="14" fontId="62" fillId="0" borderId="6" xfId="1" applyNumberFormat="1" applyFont="1" applyBorder="1" applyAlignment="1" applyProtection="1">
      <alignment horizontal="center" vertical="center"/>
      <protection hidden="1"/>
    </xf>
    <xf numFmtId="14" fontId="62" fillId="0" borderId="10" xfId="1" applyNumberFormat="1" applyFont="1" applyBorder="1" applyAlignment="1" applyProtection="1">
      <alignment horizontal="center" vertical="center"/>
      <protection hidden="1"/>
    </xf>
    <xf numFmtId="0" fontId="1" fillId="0" borderId="12" xfId="0" applyFont="1" applyBorder="1" applyAlignment="1" applyProtection="1">
      <alignment horizontal="center" vertical="center"/>
      <protection hidden="1"/>
    </xf>
    <xf numFmtId="0" fontId="62" fillId="0" borderId="27" xfId="1" applyFont="1" applyBorder="1" applyAlignment="1" applyProtection="1">
      <alignment horizontal="center" vertical="center"/>
      <protection hidden="1"/>
    </xf>
    <xf numFmtId="14" fontId="62" fillId="0" borderId="40" xfId="1" applyNumberFormat="1" applyFont="1" applyBorder="1" applyAlignment="1" applyProtection="1">
      <alignment horizontal="center" vertical="center"/>
      <protection hidden="1"/>
    </xf>
    <xf numFmtId="14" fontId="62" fillId="0" borderId="61" xfId="1" applyNumberFormat="1" applyFont="1" applyBorder="1" applyAlignment="1" applyProtection="1">
      <alignment horizontal="center" vertical="center"/>
      <protection hidden="1"/>
    </xf>
    <xf numFmtId="0" fontId="1" fillId="0" borderId="45" xfId="0" applyFont="1" applyBorder="1" applyAlignment="1" applyProtection="1">
      <alignment horizontal="center" vertical="center"/>
      <protection hidden="1"/>
    </xf>
    <xf numFmtId="0" fontId="2" fillId="0" borderId="6" xfId="0" applyFont="1" applyBorder="1" applyAlignment="1" applyProtection="1">
      <alignment horizontal="left" vertical="center"/>
      <protection hidden="1"/>
    </xf>
    <xf numFmtId="0" fontId="62" fillId="0" borderId="6" xfId="1" applyFont="1" applyBorder="1" applyAlignment="1" applyProtection="1">
      <alignment horizontal="center" vertical="center"/>
      <protection hidden="1"/>
    </xf>
    <xf numFmtId="0" fontId="1" fillId="0" borderId="10" xfId="0" applyFont="1" applyBorder="1" applyAlignment="1" applyProtection="1">
      <alignment horizontal="center" vertical="center"/>
      <protection hidden="1"/>
    </xf>
    <xf numFmtId="0" fontId="24" fillId="2" borderId="32" xfId="0" applyFont="1" applyFill="1" applyBorder="1" applyAlignment="1" applyProtection="1">
      <alignment horizontal="center" vertical="center"/>
      <protection locked="0"/>
    </xf>
    <xf numFmtId="0" fontId="24" fillId="2" borderId="6" xfId="0" applyFont="1" applyFill="1" applyBorder="1" applyAlignment="1" applyProtection="1">
      <alignment horizontal="center" vertical="center"/>
      <protection locked="0"/>
    </xf>
    <xf numFmtId="0" fontId="20" fillId="2" borderId="6" xfId="0" applyFont="1" applyFill="1" applyBorder="1" applyAlignment="1" applyProtection="1">
      <alignment horizontal="center" vertical="center"/>
      <protection locked="0"/>
    </xf>
    <xf numFmtId="0" fontId="4" fillId="5" borderId="33" xfId="0" applyFont="1" applyFill="1" applyBorder="1" applyAlignment="1" applyProtection="1">
      <alignment horizontal="center" vertical="center"/>
      <protection hidden="1"/>
    </xf>
    <xf numFmtId="0" fontId="4" fillId="0" borderId="33" xfId="0" applyFont="1" applyBorder="1" applyAlignment="1" applyProtection="1">
      <alignment horizontal="center" vertical="center"/>
      <protection hidden="1"/>
    </xf>
    <xf numFmtId="0" fontId="3" fillId="5" borderId="24" xfId="0" applyFont="1" applyFill="1" applyBorder="1" applyAlignment="1" applyProtection="1">
      <alignment horizontal="center" vertical="center"/>
      <protection hidden="1"/>
    </xf>
    <xf numFmtId="14" fontId="62" fillId="0" borderId="3" xfId="1" applyNumberFormat="1" applyFont="1" applyBorder="1" applyAlignment="1" applyProtection="1">
      <alignment horizontal="center" vertical="center"/>
      <protection hidden="1"/>
    </xf>
    <xf numFmtId="14" fontId="62" fillId="0" borderId="12" xfId="1" applyNumberFormat="1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/>
    </xf>
    <xf numFmtId="14" fontId="62" fillId="0" borderId="33" xfId="1" applyNumberFormat="1" applyFont="1" applyBorder="1" applyAlignment="1" applyProtection="1">
      <alignment horizontal="center" vertic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3" fillId="0" borderId="25" xfId="0" applyFont="1" applyBorder="1" applyAlignment="1" applyProtection="1">
      <alignment horizontal="center" vertical="center"/>
      <protection hidden="1"/>
    </xf>
    <xf numFmtId="0" fontId="30" fillId="6" borderId="3" xfId="0" applyFont="1" applyFill="1" applyBorder="1" applyAlignment="1" applyProtection="1">
      <alignment horizontal="center" vertical="center"/>
      <protection hidden="1"/>
    </xf>
    <xf numFmtId="0" fontId="3" fillId="0" borderId="24" xfId="0" applyFont="1" applyBorder="1" applyAlignment="1" applyProtection="1">
      <alignment horizontal="center" vertical="center"/>
      <protection hidden="1"/>
    </xf>
    <xf numFmtId="0" fontId="4" fillId="0" borderId="29" xfId="0" applyFont="1" applyBorder="1" applyAlignment="1" applyProtection="1">
      <alignment horizontal="center" vertical="center"/>
      <protection hidden="1"/>
    </xf>
    <xf numFmtId="0" fontId="4" fillId="0" borderId="24" xfId="0" applyFont="1" applyBorder="1" applyAlignment="1" applyProtection="1">
      <alignment horizontal="center" vertical="center"/>
      <protection hidden="1"/>
    </xf>
    <xf numFmtId="0" fontId="4" fillId="0" borderId="26" xfId="0" applyFont="1" applyBorder="1" applyAlignment="1" applyProtection="1">
      <alignment horizontal="center" vertical="center"/>
      <protection hidden="1"/>
    </xf>
    <xf numFmtId="0" fontId="4" fillId="7" borderId="3" xfId="0" applyFont="1" applyFill="1" applyBorder="1" applyAlignment="1" applyProtection="1">
      <alignment horizontal="left" vertical="center" wrapText="1"/>
      <protection locked="0"/>
    </xf>
    <xf numFmtId="0" fontId="4" fillId="0" borderId="3" xfId="0" applyFont="1" applyBorder="1" applyAlignment="1" applyProtection="1">
      <alignment vertical="center"/>
      <protection locked="0"/>
    </xf>
    <xf numFmtId="0" fontId="4" fillId="0" borderId="6" xfId="0" applyFont="1" applyBorder="1" applyAlignment="1" applyProtection="1">
      <alignment vertical="center"/>
      <protection locked="0"/>
    </xf>
    <xf numFmtId="0" fontId="20" fillId="0" borderId="3" xfId="0" applyFont="1" applyBorder="1" applyAlignment="1" applyProtection="1">
      <alignment vertical="center"/>
      <protection locked="0"/>
    </xf>
    <xf numFmtId="0" fontId="4" fillId="8" borderId="3" xfId="0" applyFont="1" applyFill="1" applyBorder="1" applyAlignment="1" applyProtection="1">
      <alignment horizontal="left" vertical="center"/>
    </xf>
    <xf numFmtId="0" fontId="19" fillId="0" borderId="0" xfId="0" applyFont="1" applyBorder="1" applyAlignment="1" applyProtection="1">
      <alignment horizontal="center" vertical="center"/>
      <protection hidden="1"/>
    </xf>
    <xf numFmtId="0" fontId="62" fillId="7" borderId="3" xfId="0" applyFont="1" applyFill="1" applyBorder="1" applyAlignment="1" applyProtection="1">
      <alignment horizontal="center" vertical="center"/>
      <protection hidden="1"/>
    </xf>
    <xf numFmtId="0" fontId="3" fillId="7" borderId="3" xfId="0" applyFont="1" applyFill="1" applyBorder="1" applyAlignment="1" applyProtection="1">
      <alignment horizontal="center" vertical="center"/>
      <protection hidden="1"/>
    </xf>
    <xf numFmtId="0" fontId="3" fillId="7" borderId="25" xfId="0" applyFont="1" applyFill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right" vertical="center"/>
    </xf>
    <xf numFmtId="0" fontId="5" fillId="0" borderId="1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  <protection hidden="1"/>
    </xf>
    <xf numFmtId="0" fontId="62" fillId="7" borderId="24" xfId="0" applyFont="1" applyFill="1" applyBorder="1" applyAlignment="1" applyProtection="1">
      <alignment horizontal="center" vertical="center"/>
      <protection hidden="1"/>
    </xf>
    <xf numFmtId="0" fontId="62" fillId="7" borderId="26" xfId="0" applyFont="1" applyFill="1" applyBorder="1" applyAlignment="1" applyProtection="1">
      <alignment horizontal="center" vertical="center"/>
      <protection hidden="1"/>
    </xf>
    <xf numFmtId="0" fontId="62" fillId="7" borderId="27" xfId="0" applyFont="1" applyFill="1" applyBorder="1" applyAlignment="1" applyProtection="1">
      <alignment horizontal="center" vertical="center"/>
      <protection hidden="1"/>
    </xf>
    <xf numFmtId="0" fontId="3" fillId="7" borderId="27" xfId="0" applyFont="1" applyFill="1" applyBorder="1" applyAlignment="1" applyProtection="1">
      <alignment horizontal="center" vertical="center"/>
      <protection hidden="1"/>
    </xf>
    <xf numFmtId="0" fontId="3" fillId="7" borderId="28" xfId="0" applyFont="1" applyFill="1" applyBorder="1" applyAlignment="1" applyProtection="1">
      <alignment horizontal="center" vertical="center"/>
      <protection hidden="1"/>
    </xf>
    <xf numFmtId="0" fontId="3" fillId="0" borderId="27" xfId="0" applyFont="1" applyBorder="1" applyAlignment="1" applyProtection="1">
      <alignment horizontal="center" vertical="center"/>
      <protection hidden="1"/>
    </xf>
    <xf numFmtId="0" fontId="3" fillId="0" borderId="28" xfId="0" applyFont="1" applyBorder="1" applyAlignment="1" applyProtection="1">
      <alignment horizontal="center" vertical="center"/>
      <protection hidden="1"/>
    </xf>
    <xf numFmtId="0" fontId="3" fillId="0" borderId="26" xfId="0" applyFont="1" applyBorder="1" applyAlignment="1" applyProtection="1">
      <alignment horizontal="center" vertical="center"/>
      <protection hidden="1"/>
    </xf>
    <xf numFmtId="0" fontId="62" fillId="7" borderId="32" xfId="0" applyFont="1" applyFill="1" applyBorder="1" applyAlignment="1" applyProtection="1">
      <alignment horizontal="center" vertical="center"/>
      <protection hidden="1"/>
    </xf>
    <xf numFmtId="0" fontId="62" fillId="7" borderId="6" xfId="0" applyFont="1" applyFill="1" applyBorder="1" applyAlignment="1" applyProtection="1">
      <alignment horizontal="center" vertical="center"/>
      <protection hidden="1"/>
    </xf>
    <xf numFmtId="0" fontId="3" fillId="7" borderId="6" xfId="0" applyFont="1" applyFill="1" applyBorder="1" applyAlignment="1" applyProtection="1">
      <alignment horizontal="center" vertical="center"/>
      <protection hidden="1"/>
    </xf>
    <xf numFmtId="0" fontId="3" fillId="7" borderId="33" xfId="0" applyFont="1" applyFill="1" applyBorder="1" applyAlignment="1" applyProtection="1">
      <alignment horizontal="center" vertical="center"/>
      <protection hidden="1"/>
    </xf>
    <xf numFmtId="0" fontId="3" fillId="0" borderId="33" xfId="0" applyFont="1" applyBorder="1" applyAlignment="1" applyProtection="1">
      <alignment horizontal="center" vertical="center"/>
      <protection hidden="1"/>
    </xf>
    <xf numFmtId="0" fontId="3" fillId="0" borderId="32" xfId="0" applyFont="1" applyBorder="1" applyAlignment="1" applyProtection="1">
      <alignment horizontal="center" vertical="center"/>
      <protection hidden="1"/>
    </xf>
    <xf numFmtId="0" fontId="7" fillId="5" borderId="45" xfId="0" applyFont="1" applyFill="1" applyBorder="1" applyAlignment="1" applyProtection="1">
      <alignment horizontal="center" vertical="center"/>
      <protection hidden="1"/>
    </xf>
    <xf numFmtId="14" fontId="62" fillId="0" borderId="62" xfId="1" applyNumberFormat="1" applyFont="1" applyBorder="1" applyAlignment="1" applyProtection="1">
      <alignment horizontal="center" vertical="center"/>
      <protection hidden="1"/>
    </xf>
    <xf numFmtId="14" fontId="24" fillId="0" borderId="16" xfId="1" applyNumberFormat="1" applyFont="1" applyBorder="1" applyAlignment="1" applyProtection="1">
      <alignment horizontal="center" vertical="center"/>
      <protection hidden="1"/>
    </xf>
    <xf numFmtId="14" fontId="24" fillId="0" borderId="61" xfId="1" applyNumberFormat="1" applyFont="1" applyBorder="1" applyAlignment="1" applyProtection="1">
      <alignment horizontal="center" vertical="center"/>
      <protection hidden="1"/>
    </xf>
    <xf numFmtId="0" fontId="60" fillId="0" borderId="6" xfId="0" applyFont="1" applyBorder="1" applyAlignment="1" applyProtection="1">
      <alignment horizontal="left" vertical="center"/>
      <protection hidden="1"/>
    </xf>
    <xf numFmtId="0" fontId="60" fillId="0" borderId="3" xfId="0" applyFont="1" applyBorder="1" applyAlignment="1" applyProtection="1">
      <alignment horizontal="left" vertical="center"/>
      <protection hidden="1"/>
    </xf>
    <xf numFmtId="0" fontId="60" fillId="0" borderId="27" xfId="0" applyFont="1" applyBorder="1" applyAlignment="1" applyProtection="1">
      <alignment horizontal="left" vertical="center"/>
      <protection hidden="1"/>
    </xf>
    <xf numFmtId="0" fontId="62" fillId="7" borderId="11" xfId="0" applyFont="1" applyFill="1" applyBorder="1" applyAlignment="1" applyProtection="1">
      <alignment horizontal="center" vertical="center"/>
      <protection hidden="1"/>
    </xf>
    <xf numFmtId="0" fontId="62" fillId="7" borderId="13" xfId="0" applyFont="1" applyFill="1" applyBorder="1" applyAlignment="1" applyProtection="1">
      <alignment horizontal="center" vertical="center"/>
      <protection hidden="1"/>
    </xf>
    <xf numFmtId="0" fontId="62" fillId="7" borderId="35" xfId="0" applyFont="1" applyFill="1" applyBorder="1" applyAlignment="1" applyProtection="1">
      <alignment horizontal="center" vertical="center"/>
      <protection hidden="1"/>
    </xf>
    <xf numFmtId="0" fontId="3" fillId="7" borderId="10" xfId="0" applyFont="1" applyFill="1" applyBorder="1" applyAlignment="1" applyProtection="1">
      <alignment horizontal="center" vertical="center"/>
      <protection hidden="1"/>
    </xf>
    <xf numFmtId="0" fontId="3" fillId="7" borderId="12" xfId="0" applyFont="1" applyFill="1" applyBorder="1" applyAlignment="1" applyProtection="1">
      <alignment horizontal="center" vertical="center"/>
      <protection hidden="1"/>
    </xf>
    <xf numFmtId="0" fontId="3" fillId="7" borderId="45" xfId="0" applyFont="1" applyFill="1" applyBorder="1" applyAlignment="1" applyProtection="1">
      <alignment horizontal="center" vertical="center"/>
      <protection hidden="1"/>
    </xf>
    <xf numFmtId="0" fontId="3" fillId="5" borderId="13" xfId="0" applyFont="1" applyFill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3" fillId="0" borderId="13" xfId="0" applyFont="1" applyBorder="1" applyAlignment="1" applyProtection="1">
      <alignment horizontal="center" vertical="center"/>
      <protection hidden="1"/>
    </xf>
    <xf numFmtId="0" fontId="3" fillId="0" borderId="35" xfId="0" applyFont="1" applyBorder="1" applyAlignment="1" applyProtection="1">
      <alignment horizontal="center" vertical="center"/>
      <protection hidden="1"/>
    </xf>
    <xf numFmtId="0" fontId="7" fillId="5" borderId="24" xfId="0" applyFont="1" applyFill="1" applyBorder="1" applyAlignment="1" applyProtection="1">
      <alignment horizontal="center" vertical="center" textRotation="90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4" fillId="0" borderId="6" xfId="0" applyFont="1" applyBorder="1" applyAlignment="1" applyProtection="1">
      <alignment horizontal="center" vertical="center"/>
      <protection hidden="1"/>
    </xf>
    <xf numFmtId="0" fontId="4" fillId="5" borderId="31" xfId="0" applyFont="1" applyFill="1" applyBorder="1" applyAlignment="1" applyProtection="1">
      <alignment horizontal="center" vertical="center"/>
      <protection hidden="1"/>
    </xf>
    <xf numFmtId="0" fontId="19" fillId="0" borderId="0" xfId="0" applyFont="1" applyBorder="1" applyAlignment="1" applyProtection="1">
      <alignment horizontal="center" vertical="center"/>
      <protection hidden="1"/>
    </xf>
    <xf numFmtId="0" fontId="19" fillId="0" borderId="16" xfId="0" applyFont="1" applyBorder="1" applyAlignment="1" applyProtection="1">
      <alignment horizontal="center" vertical="center"/>
      <protection hidden="1"/>
    </xf>
    <xf numFmtId="0" fontId="3" fillId="5" borderId="25" xfId="0" applyFont="1" applyFill="1" applyBorder="1" applyAlignment="1" applyProtection="1">
      <alignment horizontal="center" vertical="center" textRotation="90"/>
      <protection hidden="1"/>
    </xf>
    <xf numFmtId="0" fontId="7" fillId="5" borderId="48" xfId="0" applyFont="1" applyFill="1" applyBorder="1" applyAlignment="1" applyProtection="1">
      <alignment horizontal="center" vertical="center"/>
      <protection hidden="1"/>
    </xf>
    <xf numFmtId="0" fontId="3" fillId="0" borderId="46" xfId="0" applyFont="1" applyBorder="1" applyAlignment="1" applyProtection="1">
      <alignment horizontal="center" vertical="center"/>
      <protection hidden="1"/>
    </xf>
    <xf numFmtId="0" fontId="3" fillId="0" borderId="47" xfId="0" applyFont="1" applyBorder="1" applyAlignment="1" applyProtection="1">
      <alignment horizontal="center" vertical="center"/>
      <protection hidden="1"/>
    </xf>
    <xf numFmtId="0" fontId="3" fillId="0" borderId="48" xfId="0" applyFont="1" applyBorder="1" applyAlignment="1" applyProtection="1">
      <alignment horizontal="center" vertical="center"/>
      <protection hidden="1"/>
    </xf>
    <xf numFmtId="0" fontId="19" fillId="0" borderId="16" xfId="0" applyFont="1" applyBorder="1" applyAlignment="1" applyProtection="1">
      <alignment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4" fillId="5" borderId="52" xfId="0" applyFont="1" applyFill="1" applyBorder="1" applyAlignment="1" applyProtection="1">
      <alignment horizontal="center" vertical="center"/>
      <protection hidden="1"/>
    </xf>
    <xf numFmtId="0" fontId="4" fillId="5" borderId="50" xfId="0" applyFont="1" applyFill="1" applyBorder="1" applyAlignment="1" applyProtection="1">
      <alignment horizontal="center" vertical="center"/>
      <protection hidden="1"/>
    </xf>
    <xf numFmtId="0" fontId="4" fillId="0" borderId="6" xfId="0" applyFont="1" applyBorder="1" applyAlignment="1" applyProtection="1">
      <alignment horizontal="center" vertical="center"/>
      <protection hidden="1"/>
    </xf>
    <xf numFmtId="0" fontId="4" fillId="5" borderId="30" xfId="0" applyFont="1" applyFill="1" applyBorder="1" applyAlignment="1" applyProtection="1">
      <alignment horizontal="center" vertical="center"/>
      <protection hidden="1"/>
    </xf>
    <xf numFmtId="0" fontId="11" fillId="0" borderId="3" xfId="0" applyFont="1" applyBorder="1" applyAlignment="1" applyProtection="1">
      <alignment horizontal="center" textRotation="90"/>
      <protection hidden="1"/>
    </xf>
    <xf numFmtId="0" fontId="11" fillId="0" borderId="12" xfId="0" applyFont="1" applyBorder="1" applyAlignment="1" applyProtection="1">
      <alignment horizontal="center" textRotation="90"/>
      <protection hidden="1"/>
    </xf>
    <xf numFmtId="0" fontId="8" fillId="5" borderId="66" xfId="0" applyFont="1" applyFill="1" applyBorder="1" applyAlignment="1" applyProtection="1">
      <alignment horizontal="center" vertical="center"/>
      <protection hidden="1"/>
    </xf>
    <xf numFmtId="0" fontId="4" fillId="5" borderId="3" xfId="0" applyFont="1" applyFill="1" applyBorder="1" applyAlignment="1" applyProtection="1">
      <alignment horizontal="center" vertical="center"/>
      <protection hidden="1"/>
    </xf>
    <xf numFmtId="0" fontId="4" fillId="5" borderId="27" xfId="0" applyFont="1" applyFill="1" applyBorder="1" applyAlignment="1" applyProtection="1">
      <alignment horizontal="center" vertical="center"/>
      <protection hidden="1"/>
    </xf>
    <xf numFmtId="0" fontId="4" fillId="5" borderId="57" xfId="0" applyFont="1" applyFill="1" applyBorder="1" applyAlignment="1" applyProtection="1">
      <alignment horizontal="center" vertical="center"/>
      <protection hidden="1"/>
    </xf>
    <xf numFmtId="0" fontId="4" fillId="5" borderId="49" xfId="0" applyFont="1" applyFill="1" applyBorder="1" applyAlignment="1" applyProtection="1">
      <alignment horizontal="center" vertical="center"/>
      <protection hidden="1"/>
    </xf>
    <xf numFmtId="2" fontId="4" fillId="5" borderId="31" xfId="0" applyNumberFormat="1" applyFont="1" applyFill="1" applyBorder="1" applyAlignment="1" applyProtection="1">
      <alignment horizontal="center" vertical="center"/>
      <protection hidden="1"/>
    </xf>
    <xf numFmtId="2" fontId="4" fillId="5" borderId="25" xfId="0" applyNumberFormat="1" applyFont="1" applyFill="1" applyBorder="1" applyAlignment="1" applyProtection="1">
      <alignment horizontal="center" vertical="center"/>
      <protection hidden="1"/>
    </xf>
    <xf numFmtId="2" fontId="4" fillId="5" borderId="28" xfId="0" applyNumberFormat="1" applyFont="1" applyFill="1" applyBorder="1" applyAlignment="1" applyProtection="1">
      <alignment horizontal="center" vertical="center"/>
      <protection hidden="1"/>
    </xf>
    <xf numFmtId="0" fontId="0" fillId="7" borderId="1" xfId="0" applyFill="1" applyBorder="1" applyAlignment="1">
      <alignment horizontal="center"/>
    </xf>
    <xf numFmtId="0" fontId="49" fillId="11" borderId="34" xfId="0" applyFont="1" applyFill="1" applyBorder="1" applyAlignment="1" applyProtection="1">
      <alignment horizontal="left" vertical="center"/>
    </xf>
    <xf numFmtId="0" fontId="49" fillId="11" borderId="30" xfId="0" applyFont="1" applyFill="1" applyBorder="1" applyAlignment="1" applyProtection="1">
      <alignment horizontal="left" vertical="center"/>
    </xf>
    <xf numFmtId="0" fontId="49" fillId="11" borderId="31" xfId="0" applyFont="1" applyFill="1" applyBorder="1" applyAlignment="1" applyProtection="1">
      <alignment horizontal="left" vertical="center"/>
    </xf>
    <xf numFmtId="0" fontId="4" fillId="6" borderId="3" xfId="0" applyFont="1" applyFill="1" applyBorder="1" applyAlignment="1">
      <alignment vertical="center"/>
    </xf>
    <xf numFmtId="0" fontId="43" fillId="15" borderId="12" xfId="0" applyFont="1" applyFill="1" applyBorder="1" applyAlignment="1" applyProtection="1">
      <alignment horizontal="center" vertical="center"/>
    </xf>
    <xf numFmtId="0" fontId="43" fillId="15" borderId="2" xfId="0" applyFont="1" applyFill="1" applyBorder="1" applyAlignment="1" applyProtection="1">
      <alignment horizontal="center" vertical="center"/>
    </xf>
    <xf numFmtId="0" fontId="43" fillId="15" borderId="13" xfId="0" applyFont="1" applyFill="1" applyBorder="1" applyAlignment="1" applyProtection="1">
      <alignment horizontal="center" vertical="center"/>
    </xf>
    <xf numFmtId="0" fontId="42" fillId="7" borderId="7" xfId="0" applyFont="1" applyFill="1" applyBorder="1" applyAlignment="1" applyProtection="1">
      <alignment horizontal="center" vertical="center"/>
    </xf>
    <xf numFmtId="0" fontId="42" fillId="7" borderId="8" xfId="0" applyFont="1" applyFill="1" applyBorder="1" applyAlignment="1" applyProtection="1">
      <alignment horizontal="center" vertical="center"/>
    </xf>
    <xf numFmtId="0" fontId="42" fillId="7" borderId="9" xfId="0" applyFont="1" applyFill="1" applyBorder="1" applyAlignment="1" applyProtection="1">
      <alignment horizontal="center" vertical="center"/>
    </xf>
    <xf numFmtId="0" fontId="34" fillId="7" borderId="51" xfId="0" applyFont="1" applyFill="1" applyBorder="1" applyAlignment="1" applyProtection="1">
      <alignment horizontal="left" vertical="center"/>
    </xf>
    <xf numFmtId="17" fontId="41" fillId="11" borderId="55" xfId="0" applyNumberFormat="1" applyFont="1" applyFill="1" applyBorder="1" applyAlignment="1" applyProtection="1">
      <alignment horizontal="center" vertical="center"/>
    </xf>
    <xf numFmtId="0" fontId="41" fillId="11" borderId="49" xfId="0" applyNumberFormat="1" applyFont="1" applyFill="1" applyBorder="1" applyAlignment="1" applyProtection="1">
      <alignment horizontal="center" vertical="center"/>
    </xf>
    <xf numFmtId="0" fontId="49" fillId="11" borderId="55" xfId="0" applyFont="1" applyFill="1" applyBorder="1" applyAlignment="1" applyProtection="1">
      <alignment horizontal="right" vertical="center"/>
    </xf>
    <xf numFmtId="0" fontId="49" fillId="7" borderId="60" xfId="0" applyFont="1" applyFill="1" applyBorder="1" applyAlignment="1" applyProtection="1">
      <alignment horizontal="center" vertical="center"/>
    </xf>
    <xf numFmtId="0" fontId="53" fillId="7" borderId="60" xfId="0" applyFont="1" applyFill="1" applyBorder="1" applyAlignment="1" applyProtection="1">
      <alignment horizontal="right" vertical="center"/>
    </xf>
    <xf numFmtId="0" fontId="58" fillId="7" borderId="60" xfId="4" applyFont="1" applyFill="1" applyBorder="1" applyAlignment="1" applyProtection="1">
      <alignment horizontal="left" vertical="center"/>
    </xf>
    <xf numFmtId="0" fontId="56" fillId="7" borderId="60" xfId="0" applyFont="1" applyFill="1" applyBorder="1" applyAlignment="1" applyProtection="1">
      <alignment horizontal="left" vertical="center"/>
    </xf>
    <xf numFmtId="0" fontId="41" fillId="11" borderId="47" xfId="0" applyFont="1" applyFill="1" applyBorder="1" applyAlignment="1" applyProtection="1">
      <alignment horizontal="center" vertical="center"/>
    </xf>
    <xf numFmtId="0" fontId="41" fillId="11" borderId="2" xfId="0" applyFont="1" applyFill="1" applyBorder="1" applyAlignment="1" applyProtection="1">
      <alignment horizontal="center" vertical="center"/>
    </xf>
    <xf numFmtId="0" fontId="12" fillId="14" borderId="18" xfId="0" applyFont="1" applyFill="1" applyBorder="1" applyAlignment="1">
      <alignment horizontal="center" vertical="center"/>
    </xf>
    <xf numFmtId="0" fontId="12" fillId="14" borderId="22" xfId="0" applyFont="1" applyFill="1" applyBorder="1" applyAlignment="1">
      <alignment horizontal="center" vertical="center"/>
    </xf>
    <xf numFmtId="0" fontId="12" fillId="14" borderId="16" xfId="0" applyFont="1" applyFill="1" applyBorder="1" applyAlignment="1">
      <alignment horizontal="center" vertical="center"/>
    </xf>
    <xf numFmtId="0" fontId="12" fillId="14" borderId="21" xfId="0" applyFont="1" applyFill="1" applyBorder="1" applyAlignment="1">
      <alignment horizontal="center" vertical="center"/>
    </xf>
    <xf numFmtId="0" fontId="12" fillId="14" borderId="17" xfId="0" applyFont="1" applyFill="1" applyBorder="1" applyAlignment="1">
      <alignment horizontal="center" vertical="center"/>
    </xf>
    <xf numFmtId="0" fontId="12" fillId="14" borderId="20" xfId="0" applyFont="1" applyFill="1" applyBorder="1" applyAlignment="1">
      <alignment horizontal="center" vertical="center"/>
    </xf>
    <xf numFmtId="0" fontId="46" fillId="13" borderId="1" xfId="0" applyFont="1" applyFill="1" applyBorder="1" applyAlignment="1" applyProtection="1">
      <alignment horizontal="center" vertical="center"/>
    </xf>
    <xf numFmtId="0" fontId="4" fillId="6" borderId="12" xfId="0" applyFont="1" applyFill="1" applyBorder="1" applyAlignment="1">
      <alignment horizontal="left" vertical="justify"/>
    </xf>
    <xf numFmtId="0" fontId="4" fillId="6" borderId="2" xfId="0" applyFont="1" applyFill="1" applyBorder="1" applyAlignment="1">
      <alignment horizontal="left" vertical="justify"/>
    </xf>
    <xf numFmtId="0" fontId="4" fillId="6" borderId="13" xfId="0" applyFont="1" applyFill="1" applyBorder="1" applyAlignment="1">
      <alignment horizontal="left" vertical="justify"/>
    </xf>
    <xf numFmtId="0" fontId="4" fillId="6" borderId="3" xfId="0" applyFont="1" applyFill="1" applyBorder="1" applyAlignment="1">
      <alignment vertical="justify"/>
    </xf>
    <xf numFmtId="0" fontId="4" fillId="6" borderId="12" xfId="0" applyFont="1" applyFill="1" applyBorder="1" applyAlignment="1">
      <alignment horizontal="left" vertical="center"/>
    </xf>
    <xf numFmtId="0" fontId="4" fillId="6" borderId="2" xfId="0" applyFont="1" applyFill="1" applyBorder="1" applyAlignment="1">
      <alignment horizontal="left" vertical="center"/>
    </xf>
    <xf numFmtId="0" fontId="4" fillId="6" borderId="13" xfId="0" applyFont="1" applyFill="1" applyBorder="1" applyAlignment="1">
      <alignment horizontal="left" vertical="center"/>
    </xf>
    <xf numFmtId="0" fontId="12" fillId="6" borderId="59" xfId="0" applyFont="1" applyFill="1" applyBorder="1" applyAlignment="1" applyProtection="1">
      <alignment horizontal="center" vertical="center"/>
    </xf>
    <xf numFmtId="0" fontId="12" fillId="6" borderId="58" xfId="0" applyFont="1" applyFill="1" applyBorder="1" applyAlignment="1" applyProtection="1">
      <alignment horizontal="center" vertical="center"/>
    </xf>
    <xf numFmtId="0" fontId="52" fillId="2" borderId="59" xfId="0" applyFont="1" applyFill="1" applyBorder="1" applyAlignment="1" applyProtection="1">
      <alignment horizontal="center" vertical="center"/>
    </xf>
    <xf numFmtId="0" fontId="52" fillId="2" borderId="60" xfId="0" applyFont="1" applyFill="1" applyBorder="1" applyAlignment="1" applyProtection="1">
      <alignment horizontal="center" vertical="center"/>
    </xf>
    <xf numFmtId="0" fontId="52" fillId="2" borderId="58" xfId="0" applyFont="1" applyFill="1" applyBorder="1" applyAlignment="1" applyProtection="1">
      <alignment horizontal="center" vertical="center"/>
    </xf>
    <xf numFmtId="0" fontId="5" fillId="9" borderId="0" xfId="0" applyFont="1" applyFill="1" applyAlignment="1" applyProtection="1">
      <alignment horizontal="center" vertical="center"/>
    </xf>
    <xf numFmtId="0" fontId="55" fillId="0" borderId="0" xfId="4" applyFont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5" fillId="0" borderId="0" xfId="0" applyFont="1" applyAlignment="1" applyProtection="1">
      <alignment horizontal="right" vertical="center"/>
    </xf>
    <xf numFmtId="0" fontId="5" fillId="0" borderId="1" xfId="0" applyFont="1" applyBorder="1" applyAlignment="1" applyProtection="1">
      <alignment horizontal="center" vertical="center"/>
    </xf>
    <xf numFmtId="0" fontId="20" fillId="0" borderId="2" xfId="0" applyFont="1" applyBorder="1" applyAlignment="1" applyProtection="1">
      <alignment horizontal="left" vertical="center"/>
    </xf>
    <xf numFmtId="14" fontId="20" fillId="0" borderId="2" xfId="0" applyNumberFormat="1" applyFont="1" applyBorder="1" applyAlignment="1" applyProtection="1">
      <alignment horizontal="left" vertical="center"/>
    </xf>
    <xf numFmtId="0" fontId="3" fillId="0" borderId="0" xfId="0" applyFont="1" applyAlignment="1" applyProtection="1">
      <alignment horizontal="center" vertical="center"/>
    </xf>
    <xf numFmtId="0" fontId="3" fillId="6" borderId="12" xfId="0" applyFont="1" applyFill="1" applyBorder="1" applyAlignment="1" applyProtection="1">
      <alignment horizontal="center" vertical="center"/>
    </xf>
    <xf numFmtId="0" fontId="3" fillId="6" borderId="2" xfId="0" applyFont="1" applyFill="1" applyBorder="1" applyAlignment="1" applyProtection="1">
      <alignment horizontal="center" vertical="center"/>
    </xf>
    <xf numFmtId="0" fontId="3" fillId="6" borderId="13" xfId="0" applyFont="1" applyFill="1" applyBorder="1" applyAlignment="1" applyProtection="1">
      <alignment horizontal="center" vertical="center"/>
    </xf>
    <xf numFmtId="0" fontId="3" fillId="6" borderId="7" xfId="0" applyFont="1" applyFill="1" applyBorder="1" applyAlignment="1" applyProtection="1">
      <alignment horizontal="center" vertical="center"/>
    </xf>
    <xf numFmtId="0" fontId="3" fillId="6" borderId="8" xfId="0" applyFont="1" applyFill="1" applyBorder="1" applyAlignment="1" applyProtection="1">
      <alignment horizontal="center" vertical="center"/>
    </xf>
    <xf numFmtId="0" fontId="3" fillId="6" borderId="9" xfId="0" applyFont="1" applyFill="1" applyBorder="1" applyAlignment="1" applyProtection="1">
      <alignment horizontal="center" vertical="center"/>
    </xf>
    <xf numFmtId="0" fontId="3" fillId="6" borderId="4" xfId="0" applyFont="1" applyFill="1" applyBorder="1" applyAlignment="1" applyProtection="1">
      <alignment horizontal="center" vertical="center"/>
    </xf>
    <xf numFmtId="0" fontId="3" fillId="6" borderId="5" xfId="0" applyFont="1" applyFill="1" applyBorder="1" applyAlignment="1" applyProtection="1">
      <alignment horizontal="center" vertical="center"/>
    </xf>
    <xf numFmtId="0" fontId="3" fillId="6" borderId="6" xfId="0" applyFont="1" applyFill="1" applyBorder="1" applyAlignment="1" applyProtection="1">
      <alignment horizontal="center" vertical="center"/>
    </xf>
    <xf numFmtId="0" fontId="3" fillId="6" borderId="10" xfId="0" applyFont="1" applyFill="1" applyBorder="1" applyAlignment="1" applyProtection="1">
      <alignment horizontal="center" vertical="center"/>
    </xf>
    <xf numFmtId="0" fontId="3" fillId="6" borderId="1" xfId="0" applyFont="1" applyFill="1" applyBorder="1" applyAlignment="1" applyProtection="1">
      <alignment horizontal="center" vertical="center"/>
    </xf>
    <xf numFmtId="0" fontId="3" fillId="6" borderId="11" xfId="0" applyFont="1" applyFill="1" applyBorder="1" applyAlignment="1" applyProtection="1">
      <alignment horizontal="center" vertical="center"/>
    </xf>
    <xf numFmtId="0" fontId="18" fillId="6" borderId="0" xfId="0" applyFont="1" applyFill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12" fillId="0" borderId="0" xfId="0" applyFont="1" applyAlignment="1" applyProtection="1">
      <alignment horizontal="center" vertical="center"/>
    </xf>
    <xf numFmtId="0" fontId="20" fillId="0" borderId="1" xfId="0" applyFont="1" applyBorder="1" applyAlignment="1" applyProtection="1">
      <alignment horizontal="left" vertical="center"/>
    </xf>
    <xf numFmtId="0" fontId="7" fillId="0" borderId="4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59" fillId="0" borderId="4" xfId="0" applyFont="1" applyBorder="1" applyAlignment="1" applyProtection="1">
      <alignment horizontal="left" vertical="justify"/>
      <protection hidden="1"/>
    </xf>
    <xf numFmtId="0" fontId="59" fillId="0" borderId="6" xfId="0" applyFont="1" applyBorder="1" applyAlignment="1" applyProtection="1">
      <alignment horizontal="left" vertical="justify"/>
      <protection hidden="1"/>
    </xf>
    <xf numFmtId="0" fontId="0" fillId="0" borderId="0" xfId="0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right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center" vertical="center" textRotation="90"/>
      <protection hidden="1"/>
    </xf>
    <xf numFmtId="0" fontId="7" fillId="0" borderId="5" xfId="0" applyFont="1" applyBorder="1" applyAlignment="1" applyProtection="1">
      <alignment horizontal="center" vertical="center" textRotation="90"/>
      <protection hidden="1"/>
    </xf>
    <xf numFmtId="0" fontId="7" fillId="0" borderId="6" xfId="0" applyFont="1" applyBorder="1" applyAlignment="1" applyProtection="1">
      <alignment horizontal="center" vertical="center" textRotation="90"/>
      <protection hidden="1"/>
    </xf>
    <xf numFmtId="0" fontId="19" fillId="0" borderId="3" xfId="0" applyFont="1" applyBorder="1" applyAlignment="1" applyProtection="1">
      <alignment horizontal="center" vertical="center"/>
      <protection hidden="1"/>
    </xf>
    <xf numFmtId="0" fontId="7" fillId="0" borderId="3" xfId="0" applyFont="1" applyBorder="1" applyAlignment="1" applyProtection="1">
      <alignment horizontal="center" vertical="center" textRotation="90"/>
      <protection hidden="1"/>
    </xf>
    <xf numFmtId="0" fontId="3" fillId="0" borderId="4" xfId="0" applyFont="1" applyBorder="1" applyAlignment="1" applyProtection="1">
      <alignment horizontal="center" vertical="center" textRotation="90"/>
      <protection hidden="1"/>
    </xf>
    <xf numFmtId="0" fontId="3" fillId="0" borderId="5" xfId="0" applyFont="1" applyBorder="1" applyAlignment="1" applyProtection="1">
      <alignment horizontal="center" vertical="center" textRotation="90"/>
      <protection hidden="1"/>
    </xf>
    <xf numFmtId="0" fontId="3" fillId="0" borderId="6" xfId="0" applyFont="1" applyBorder="1" applyAlignment="1" applyProtection="1">
      <alignment horizontal="center" vertical="center" textRotation="90"/>
      <protection hidden="1"/>
    </xf>
    <xf numFmtId="0" fontId="55" fillId="0" borderId="1" xfId="4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47" fillId="0" borderId="0" xfId="0" applyFont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49" fillId="3" borderId="0" xfId="0" applyFont="1" applyFill="1" applyAlignment="1" applyProtection="1">
      <alignment horizontal="left" vertical="center"/>
      <protection hidden="1"/>
    </xf>
    <xf numFmtId="0" fontId="5" fillId="0" borderId="1" xfId="0" applyFont="1" applyBorder="1" applyAlignment="1" applyProtection="1">
      <alignment horizontal="left" vertical="center"/>
      <protection hidden="1"/>
    </xf>
    <xf numFmtId="0" fontId="21" fillId="0" borderId="0" xfId="0" applyFont="1" applyAlignment="1" applyProtection="1">
      <alignment horizontal="center"/>
      <protection hidden="1"/>
    </xf>
    <xf numFmtId="0" fontId="21" fillId="0" borderId="8" xfId="0" applyFont="1" applyBorder="1" applyAlignment="1" applyProtection="1">
      <alignment horizontal="center"/>
      <protection hidden="1"/>
    </xf>
    <xf numFmtId="0" fontId="45" fillId="0" borderId="0" xfId="0" applyFont="1" applyAlignment="1" applyProtection="1">
      <alignment horizontal="center" vertical="center"/>
      <protection hidden="1"/>
    </xf>
    <xf numFmtId="0" fontId="7" fillId="0" borderId="3" xfId="0" applyFont="1" applyBorder="1" applyAlignment="1" applyProtection="1">
      <alignment horizontal="center" vertical="center"/>
      <protection hidden="1"/>
    </xf>
    <xf numFmtId="0" fontId="7" fillId="0" borderId="12" xfId="0" applyFont="1" applyBorder="1" applyAlignment="1" applyProtection="1">
      <alignment horizontal="center" vertical="center"/>
      <protection hidden="1"/>
    </xf>
    <xf numFmtId="0" fontId="7" fillId="0" borderId="2" xfId="0" applyFont="1" applyBorder="1" applyAlignment="1" applyProtection="1">
      <alignment horizontal="center" vertical="center"/>
      <protection hidden="1"/>
    </xf>
    <xf numFmtId="0" fontId="7" fillId="0" borderId="13" xfId="0" applyFont="1" applyBorder="1" applyAlignment="1" applyProtection="1">
      <alignment horizontal="center" vertical="center"/>
      <protection hidden="1"/>
    </xf>
    <xf numFmtId="0" fontId="8" fillId="0" borderId="3" xfId="0" applyFont="1" applyBorder="1" applyAlignment="1" applyProtection="1">
      <alignment horizontal="center" vertical="center"/>
      <protection hidden="1"/>
    </xf>
    <xf numFmtId="0" fontId="7" fillId="0" borderId="14" xfId="0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7" fillId="0" borderId="15" xfId="0" applyFont="1" applyBorder="1" applyAlignment="1" applyProtection="1">
      <alignment horizontal="center" vertical="center"/>
      <protection hidden="1"/>
    </xf>
    <xf numFmtId="0" fontId="7" fillId="0" borderId="10" xfId="0" applyFont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center"/>
      <protection hidden="1"/>
    </xf>
    <xf numFmtId="0" fontId="7" fillId="0" borderId="11" xfId="0" applyFont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7" fillId="0" borderId="9" xfId="0" applyFont="1" applyBorder="1" applyAlignment="1" applyProtection="1">
      <alignment horizontal="center" vertical="center"/>
      <protection hidden="1"/>
    </xf>
    <xf numFmtId="0" fontId="3" fillId="5" borderId="37" xfId="0" applyFont="1" applyFill="1" applyBorder="1" applyAlignment="1" applyProtection="1">
      <alignment horizontal="center" vertical="center" textRotation="90"/>
      <protection hidden="1"/>
    </xf>
    <xf numFmtId="0" fontId="3" fillId="5" borderId="38" xfId="0" applyFont="1" applyFill="1" applyBorder="1" applyAlignment="1" applyProtection="1">
      <alignment horizontal="center" vertical="center" textRotation="90"/>
      <protection hidden="1"/>
    </xf>
    <xf numFmtId="0" fontId="3" fillId="5" borderId="33" xfId="0" applyFont="1" applyFill="1" applyBorder="1" applyAlignment="1" applyProtection="1">
      <alignment horizontal="center" vertical="center" textRotation="90"/>
      <protection hidden="1"/>
    </xf>
    <xf numFmtId="0" fontId="4" fillId="0" borderId="18" xfId="0" applyFont="1" applyBorder="1" applyAlignment="1" applyProtection="1">
      <alignment horizontal="center"/>
      <protection hidden="1"/>
    </xf>
    <xf numFmtId="0" fontId="54" fillId="0" borderId="0" xfId="4" applyFont="1" applyBorder="1" applyAlignment="1" applyProtection="1">
      <alignment horizontal="left" vertical="center"/>
      <protection hidden="1"/>
    </xf>
    <xf numFmtId="0" fontId="21" fillId="0" borderId="0" xfId="0" applyFont="1" applyBorder="1" applyAlignment="1" applyProtection="1">
      <alignment horizontal="left" vertical="center"/>
      <protection hidden="1"/>
    </xf>
    <xf numFmtId="0" fontId="19" fillId="0" borderId="16" xfId="0" applyFont="1" applyBorder="1" applyAlignment="1" applyProtection="1">
      <alignment horizontal="center" vertical="center"/>
      <protection hidden="1"/>
    </xf>
    <xf numFmtId="0" fontId="4" fillId="5" borderId="19" xfId="0" applyFont="1" applyFill="1" applyBorder="1" applyAlignment="1" applyProtection="1">
      <alignment horizontal="center" vertical="center"/>
      <protection hidden="1"/>
    </xf>
    <xf numFmtId="0" fontId="4" fillId="5" borderId="46" xfId="0" applyFont="1" applyFill="1" applyBorder="1" applyAlignment="1" applyProtection="1">
      <alignment horizontal="center" vertical="center"/>
      <protection hidden="1"/>
    </xf>
    <xf numFmtId="0" fontId="7" fillId="0" borderId="39" xfId="0" applyFont="1" applyBorder="1" applyAlignment="1" applyProtection="1">
      <alignment horizontal="center" textRotation="90"/>
      <protection hidden="1"/>
    </xf>
    <xf numFmtId="0" fontId="7" fillId="0" borderId="5" xfId="0" applyFont="1" applyBorder="1" applyAlignment="1" applyProtection="1">
      <alignment horizontal="center" textRotation="90"/>
      <protection hidden="1"/>
    </xf>
    <xf numFmtId="0" fontId="7" fillId="0" borderId="6" xfId="0" applyFont="1" applyBorder="1" applyAlignment="1" applyProtection="1">
      <alignment horizontal="center" textRotation="90"/>
      <protection hidden="1"/>
    </xf>
    <xf numFmtId="0" fontId="3" fillId="0" borderId="39" xfId="0" applyFont="1" applyBorder="1" applyAlignment="1" applyProtection="1">
      <alignment horizontal="center" vertical="center" textRotation="90"/>
      <protection hidden="1"/>
    </xf>
    <xf numFmtId="0" fontId="3" fillId="0" borderId="41" xfId="0" applyFont="1" applyBorder="1" applyAlignment="1" applyProtection="1">
      <alignment horizontal="center" vertical="center" textRotation="90"/>
      <protection hidden="1"/>
    </xf>
    <xf numFmtId="0" fontId="3" fillId="0" borderId="42" xfId="0" applyFont="1" applyBorder="1" applyAlignment="1" applyProtection="1">
      <alignment horizontal="center" vertical="center" textRotation="90"/>
      <protection hidden="1"/>
    </xf>
    <xf numFmtId="0" fontId="3" fillId="0" borderId="32" xfId="0" applyFont="1" applyBorder="1" applyAlignment="1" applyProtection="1">
      <alignment horizontal="center" vertical="center" textRotation="90"/>
      <protection hidden="1"/>
    </xf>
    <xf numFmtId="0" fontId="3" fillId="5" borderId="54" xfId="0" applyFont="1" applyFill="1" applyBorder="1" applyAlignment="1" applyProtection="1">
      <alignment horizontal="center" vertical="center" textRotation="90"/>
      <protection hidden="1"/>
    </xf>
    <xf numFmtId="0" fontId="4" fillId="5" borderId="52" xfId="0" applyFont="1" applyFill="1" applyBorder="1" applyAlignment="1" applyProtection="1">
      <alignment horizontal="center" vertical="center"/>
      <protection hidden="1"/>
    </xf>
    <xf numFmtId="0" fontId="4" fillId="5" borderId="51" xfId="0" applyFont="1" applyFill="1" applyBorder="1" applyAlignment="1" applyProtection="1">
      <alignment horizontal="center" vertical="center"/>
      <protection hidden="1"/>
    </xf>
    <xf numFmtId="0" fontId="4" fillId="5" borderId="50" xfId="0" applyFont="1" applyFill="1" applyBorder="1" applyAlignment="1" applyProtection="1">
      <alignment horizontal="center" vertical="center"/>
      <protection hidden="1"/>
    </xf>
    <xf numFmtId="0" fontId="7" fillId="0" borderId="47" xfId="0" applyFont="1" applyBorder="1" applyAlignment="1" applyProtection="1">
      <alignment horizontal="center" vertical="center"/>
      <protection hidden="1"/>
    </xf>
    <xf numFmtId="0" fontId="3" fillId="5" borderId="25" xfId="0" applyFont="1" applyFill="1" applyBorder="1" applyAlignment="1" applyProtection="1">
      <alignment horizontal="center" vertical="center" textRotation="90"/>
      <protection hidden="1"/>
    </xf>
    <xf numFmtId="0" fontId="5" fillId="8" borderId="59" xfId="0" applyFont="1" applyFill="1" applyBorder="1" applyAlignment="1" applyProtection="1">
      <alignment horizontal="center" vertical="center"/>
      <protection hidden="1"/>
    </xf>
    <xf numFmtId="0" fontId="5" fillId="8" borderId="58" xfId="0" applyFont="1" applyFill="1" applyBorder="1" applyAlignment="1" applyProtection="1">
      <alignment horizontal="center" vertical="center"/>
      <protection hidden="1"/>
    </xf>
    <xf numFmtId="0" fontId="4" fillId="5" borderId="42" xfId="0" applyFont="1" applyFill="1" applyBorder="1" applyAlignment="1" applyProtection="1">
      <alignment horizontal="center" vertical="center"/>
      <protection hidden="1"/>
    </xf>
    <xf numFmtId="0" fontId="4" fillId="5" borderId="32" xfId="0" applyFont="1" applyFill="1" applyBorder="1" applyAlignment="1" applyProtection="1">
      <alignment horizontal="center" vertical="center"/>
      <protection hidden="1"/>
    </xf>
    <xf numFmtId="0" fontId="4" fillId="0" borderId="5" xfId="0" applyFont="1" applyBorder="1" applyAlignment="1" applyProtection="1">
      <alignment horizontal="center" vertical="center"/>
      <protection hidden="1"/>
    </xf>
    <xf numFmtId="0" fontId="4" fillId="0" borderId="6" xfId="0" applyFont="1" applyBorder="1" applyAlignment="1" applyProtection="1">
      <alignment horizontal="center" vertical="center"/>
      <protection hidden="1"/>
    </xf>
    <xf numFmtId="0" fontId="4" fillId="0" borderId="5" xfId="0" applyFont="1" applyBorder="1" applyAlignment="1" applyProtection="1">
      <alignment horizontal="center" vertical="center" textRotation="90"/>
      <protection hidden="1"/>
    </xf>
    <xf numFmtId="0" fontId="4" fillId="0" borderId="6" xfId="0" applyFont="1" applyBorder="1" applyAlignment="1" applyProtection="1">
      <alignment horizontal="center" vertical="center" textRotation="90"/>
      <protection hidden="1"/>
    </xf>
    <xf numFmtId="0" fontId="4" fillId="2" borderId="59" xfId="0" applyFont="1" applyFill="1" applyBorder="1" applyAlignment="1" applyProtection="1">
      <alignment horizontal="left" vertical="center"/>
      <protection hidden="1"/>
    </xf>
    <xf numFmtId="0" fontId="4" fillId="2" borderId="60" xfId="0" applyFont="1" applyFill="1" applyBorder="1" applyAlignment="1" applyProtection="1">
      <alignment horizontal="left" vertical="center"/>
      <protection hidden="1"/>
    </xf>
    <xf numFmtId="0" fontId="4" fillId="2" borderId="58" xfId="0" applyFont="1" applyFill="1" applyBorder="1" applyAlignment="1" applyProtection="1">
      <alignment horizontal="left" vertical="center"/>
      <protection hidden="1"/>
    </xf>
    <xf numFmtId="0" fontId="3" fillId="0" borderId="3" xfId="0" applyFont="1" applyBorder="1" applyAlignment="1" applyProtection="1">
      <alignment horizontal="center" vertical="center" textRotation="90"/>
      <protection hidden="1"/>
    </xf>
    <xf numFmtId="0" fontId="55" fillId="0" borderId="16" xfId="4" applyFont="1" applyBorder="1" applyAlignment="1" applyProtection="1">
      <alignment horizontal="left" vertical="center"/>
      <protection hidden="1"/>
    </xf>
    <xf numFmtId="0" fontId="4" fillId="0" borderId="16" xfId="0" applyFont="1" applyBorder="1" applyAlignment="1" applyProtection="1">
      <alignment horizontal="left" vertical="center"/>
      <protection hidden="1"/>
    </xf>
    <xf numFmtId="0" fontId="4" fillId="5" borderId="29" xfId="0" applyFont="1" applyFill="1" applyBorder="1" applyAlignment="1" applyProtection="1">
      <alignment horizontal="center" vertical="center"/>
      <protection hidden="1"/>
    </xf>
    <xf numFmtId="0" fontId="4" fillId="5" borderId="30" xfId="0" applyFont="1" applyFill="1" applyBorder="1" applyAlignment="1" applyProtection="1">
      <alignment horizontal="center" vertical="center"/>
      <protection hidden="1"/>
    </xf>
    <xf numFmtId="0" fontId="4" fillId="5" borderId="31" xfId="0" applyFont="1" applyFill="1" applyBorder="1" applyAlignment="1" applyProtection="1">
      <alignment horizontal="center" vertical="center"/>
      <protection hidden="1"/>
    </xf>
    <xf numFmtId="0" fontId="19" fillId="0" borderId="0" xfId="0" applyFont="1" applyBorder="1" applyAlignment="1" applyProtection="1">
      <alignment horizontal="center" vertical="center"/>
      <protection hidden="1"/>
    </xf>
    <xf numFmtId="0" fontId="4" fillId="5" borderId="44" xfId="0" applyFont="1" applyFill="1" applyBorder="1" applyAlignment="1" applyProtection="1">
      <alignment horizontal="center" vertical="center"/>
      <protection hidden="1"/>
    </xf>
    <xf numFmtId="0" fontId="7" fillId="0" borderId="24" xfId="0" applyFont="1" applyBorder="1" applyAlignment="1" applyProtection="1">
      <alignment horizontal="center" vertical="center"/>
      <protection hidden="1"/>
    </xf>
    <xf numFmtId="0" fontId="0" fillId="0" borderId="18" xfId="0" applyBorder="1" applyAlignment="1" applyProtection="1">
      <alignment horizontal="center"/>
      <protection hidden="1"/>
    </xf>
    <xf numFmtId="0" fontId="4" fillId="0" borderId="38" xfId="0" applyFont="1" applyBorder="1" applyAlignment="1" applyProtection="1">
      <alignment horizontal="center" vertical="center" textRotation="90"/>
      <protection hidden="1"/>
    </xf>
    <xf numFmtId="0" fontId="4" fillId="0" borderId="33" xfId="0" applyFont="1" applyBorder="1" applyAlignment="1" applyProtection="1">
      <alignment horizontal="center" vertical="center" textRotation="90"/>
      <protection hidden="1"/>
    </xf>
    <xf numFmtId="0" fontId="3" fillId="0" borderId="12" xfId="0" applyFont="1" applyBorder="1" applyAlignment="1" applyProtection="1">
      <alignment horizontal="center" vertical="center" textRotation="90"/>
      <protection hidden="1"/>
    </xf>
    <xf numFmtId="0" fontId="4" fillId="5" borderId="34" xfId="0" applyFont="1" applyFill="1" applyBorder="1" applyAlignment="1" applyProtection="1">
      <alignment horizontal="center" vertical="center"/>
      <protection hidden="1"/>
    </xf>
    <xf numFmtId="0" fontId="7" fillId="5" borderId="4" xfId="0" applyFont="1" applyFill="1" applyBorder="1" applyAlignment="1" applyProtection="1">
      <alignment horizontal="center" vertical="center" textRotation="90"/>
      <protection hidden="1"/>
    </xf>
    <xf numFmtId="0" fontId="7" fillId="5" borderId="6" xfId="0" applyFont="1" applyFill="1" applyBorder="1" applyAlignment="1" applyProtection="1">
      <alignment horizontal="center" vertical="center" textRotation="90"/>
      <protection hidden="1"/>
    </xf>
    <xf numFmtId="0" fontId="3" fillId="5" borderId="7" xfId="0" applyFont="1" applyFill="1" applyBorder="1" applyAlignment="1" applyProtection="1">
      <alignment horizontal="center" vertical="center" textRotation="90"/>
      <protection hidden="1"/>
    </xf>
    <xf numFmtId="0" fontId="3" fillId="5" borderId="10" xfId="0" applyFont="1" applyFill="1" applyBorder="1" applyAlignment="1" applyProtection="1">
      <alignment horizontal="center" vertical="center" textRotation="90"/>
      <protection hidden="1"/>
    </xf>
    <xf numFmtId="0" fontId="4" fillId="5" borderId="64" xfId="0" applyFont="1" applyFill="1" applyBorder="1" applyAlignment="1" applyProtection="1">
      <alignment horizontal="center" vertical="center"/>
      <protection hidden="1"/>
    </xf>
    <xf numFmtId="0" fontId="4" fillId="5" borderId="65" xfId="0" applyFont="1" applyFill="1" applyBorder="1" applyAlignment="1" applyProtection="1">
      <alignment horizontal="center" vertical="center"/>
      <protection hidden="1"/>
    </xf>
    <xf numFmtId="0" fontId="4" fillId="5" borderId="63" xfId="0" applyFont="1" applyFill="1" applyBorder="1" applyAlignment="1" applyProtection="1">
      <alignment horizontal="center" vertical="center"/>
      <protection hidden="1"/>
    </xf>
    <xf numFmtId="0" fontId="55" fillId="0" borderId="0" xfId="4" applyFont="1" applyBorder="1" applyAlignment="1" applyProtection="1">
      <alignment horizontal="center" vertical="center"/>
      <protection hidden="1"/>
    </xf>
    <xf numFmtId="0" fontId="3" fillId="14" borderId="59" xfId="0" applyFont="1" applyFill="1" applyBorder="1" applyAlignment="1" applyProtection="1">
      <alignment horizontal="center" vertical="center"/>
      <protection hidden="1"/>
    </xf>
    <xf numFmtId="0" fontId="3" fillId="14" borderId="60" xfId="0" applyFont="1" applyFill="1" applyBorder="1" applyAlignment="1" applyProtection="1">
      <alignment horizontal="center" vertical="center"/>
      <protection hidden="1"/>
    </xf>
    <xf numFmtId="0" fontId="3" fillId="14" borderId="58" xfId="0" applyFont="1" applyFill="1" applyBorder="1" applyAlignment="1" applyProtection="1">
      <alignment horizontal="center" vertical="center"/>
      <protection hidden="1"/>
    </xf>
    <xf numFmtId="0" fontId="5" fillId="0" borderId="5" xfId="0" applyFont="1" applyBorder="1" applyAlignment="1" applyProtection="1">
      <alignment horizontal="center" vertical="center"/>
      <protection hidden="1"/>
    </xf>
    <xf numFmtId="0" fontId="5" fillId="0" borderId="6" xfId="0" applyFont="1" applyBorder="1" applyAlignment="1" applyProtection="1">
      <alignment horizontal="center" vertical="center"/>
      <protection hidden="1"/>
    </xf>
    <xf numFmtId="0" fontId="63" fillId="0" borderId="0" xfId="4" applyFont="1" applyBorder="1" applyAlignment="1" applyProtection="1">
      <alignment horizontal="left" vertical="center"/>
      <protection hidden="1"/>
    </xf>
    <xf numFmtId="0" fontId="3" fillId="0" borderId="0" xfId="0" applyFont="1" applyBorder="1" applyAlignment="1" applyProtection="1">
      <alignment horizontal="left" vertical="center"/>
      <protection hidden="1"/>
    </xf>
    <xf numFmtId="0" fontId="12" fillId="7" borderId="0" xfId="0" applyFont="1" applyFill="1" applyBorder="1" applyAlignment="1" applyProtection="1">
      <alignment horizontal="center" vertical="center"/>
      <protection hidden="1"/>
    </xf>
    <xf numFmtId="0" fontId="19" fillId="0" borderId="0" xfId="0" applyFont="1" applyBorder="1" applyAlignment="1" applyProtection="1">
      <alignment horizontal="right" vertical="center"/>
      <protection hidden="1"/>
    </xf>
    <xf numFmtId="0" fontId="4" fillId="5" borderId="34" xfId="0" applyFont="1" applyFill="1" applyBorder="1" applyAlignment="1" applyProtection="1">
      <alignment horizontal="center" vertical="center" textRotation="90"/>
      <protection hidden="1"/>
    </xf>
    <xf numFmtId="0" fontId="4" fillId="5" borderId="13" xfId="0" applyFont="1" applyFill="1" applyBorder="1" applyAlignment="1" applyProtection="1">
      <alignment horizontal="center" vertical="center" textRotation="90"/>
      <protection hidden="1"/>
    </xf>
    <xf numFmtId="0" fontId="7" fillId="5" borderId="29" xfId="0" applyFont="1" applyFill="1" applyBorder="1" applyAlignment="1" applyProtection="1">
      <alignment horizontal="center" vertical="center" wrapText="1"/>
      <protection hidden="1"/>
    </xf>
    <xf numFmtId="0" fontId="7" fillId="5" borderId="31" xfId="0" applyFont="1" applyFill="1" applyBorder="1" applyAlignment="1" applyProtection="1">
      <alignment horizontal="center" vertical="center" wrapText="1"/>
      <protection hidden="1"/>
    </xf>
    <xf numFmtId="0" fontId="19" fillId="0" borderId="16" xfId="0" applyFont="1" applyBorder="1" applyAlignment="1" applyProtection="1">
      <alignment horizontal="right" vertical="center"/>
      <protection hidden="1"/>
    </xf>
    <xf numFmtId="0" fontId="64" fillId="0" borderId="0" xfId="0" applyFont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  <protection hidden="1"/>
    </xf>
    <xf numFmtId="0" fontId="15" fillId="14" borderId="59" xfId="0" applyFont="1" applyFill="1" applyBorder="1" applyAlignment="1" applyProtection="1">
      <alignment horizontal="center" vertical="center"/>
      <protection hidden="1"/>
    </xf>
    <xf numFmtId="0" fontId="15" fillId="14" borderId="60" xfId="0" applyFont="1" applyFill="1" applyBorder="1" applyAlignment="1" applyProtection="1">
      <alignment horizontal="center" vertical="center"/>
      <protection hidden="1"/>
    </xf>
    <xf numFmtId="0" fontId="15" fillId="14" borderId="58" xfId="0" applyFont="1" applyFill="1" applyBorder="1" applyAlignment="1" applyProtection="1">
      <alignment horizontal="center" vertical="center"/>
      <protection hidden="1"/>
    </xf>
    <xf numFmtId="0" fontId="21" fillId="0" borderId="2" xfId="0" applyFont="1" applyBorder="1" applyAlignment="1" applyProtection="1">
      <alignment horizontal="left" vertical="center"/>
      <protection hidden="1"/>
    </xf>
    <xf numFmtId="0" fontId="21" fillId="0" borderId="1" xfId="0" applyFont="1" applyBorder="1" applyAlignment="1" applyProtection="1">
      <alignment horizontal="left" vertical="center"/>
      <protection hidden="1"/>
    </xf>
    <xf numFmtId="1" fontId="21" fillId="0" borderId="2" xfId="0" applyNumberFormat="1" applyFont="1" applyBorder="1" applyAlignment="1" applyProtection="1">
      <alignment horizontal="left" vertical="center"/>
      <protection hidden="1"/>
    </xf>
    <xf numFmtId="1" fontId="21" fillId="0" borderId="1" xfId="0" applyNumberFormat="1" applyFont="1" applyBorder="1" applyAlignment="1" applyProtection="1">
      <alignment horizontal="left" vertical="center"/>
      <protection hidden="1"/>
    </xf>
    <xf numFmtId="0" fontId="0" fillId="0" borderId="2" xfId="0" applyFont="1" applyBorder="1" applyAlignment="1" applyProtection="1">
      <alignment horizontal="left" vertical="center"/>
      <protection hidden="1"/>
    </xf>
    <xf numFmtId="0" fontId="14" fillId="0" borderId="0" xfId="0" applyFont="1" applyBorder="1" applyAlignment="1" applyProtection="1">
      <alignment horizontal="right" vertical="center"/>
      <protection hidden="1"/>
    </xf>
    <xf numFmtId="14" fontId="21" fillId="0" borderId="2" xfId="0" applyNumberFormat="1" applyFont="1" applyBorder="1" applyAlignment="1" applyProtection="1">
      <alignment horizontal="left" vertical="center"/>
      <protection hidden="1"/>
    </xf>
    <xf numFmtId="0" fontId="14" fillId="0" borderId="1" xfId="0" applyFont="1" applyBorder="1" applyAlignment="1" applyProtection="1">
      <alignment horizontal="left" vertical="center"/>
      <protection hidden="1"/>
    </xf>
    <xf numFmtId="1" fontId="14" fillId="0" borderId="1" xfId="0" applyNumberFormat="1" applyFont="1" applyBorder="1" applyAlignment="1" applyProtection="1">
      <alignment horizontal="left" vertical="center"/>
      <protection hidden="1"/>
    </xf>
    <xf numFmtId="0" fontId="14" fillId="0" borderId="56" xfId="0" applyFont="1" applyBorder="1" applyAlignment="1" applyProtection="1">
      <alignment horizontal="center" vertical="center"/>
      <protection hidden="1"/>
    </xf>
    <xf numFmtId="0" fontId="35" fillId="0" borderId="0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top"/>
      <protection hidden="1"/>
    </xf>
    <xf numFmtId="0" fontId="5" fillId="6" borderId="59" xfId="0" applyFont="1" applyFill="1" applyBorder="1" applyAlignment="1" applyProtection="1">
      <alignment horizontal="center" vertical="center"/>
      <protection hidden="1"/>
    </xf>
    <xf numFmtId="0" fontId="5" fillId="6" borderId="60" xfId="0" applyFont="1" applyFill="1" applyBorder="1" applyAlignment="1" applyProtection="1">
      <alignment horizontal="center" vertical="center"/>
      <protection hidden="1"/>
    </xf>
    <xf numFmtId="0" fontId="5" fillId="6" borderId="58" xfId="0" applyFont="1" applyFill="1" applyBorder="1" applyAlignment="1" applyProtection="1">
      <alignment horizontal="center" vertical="center"/>
      <protection hidden="1"/>
    </xf>
    <xf numFmtId="0" fontId="53" fillId="8" borderId="12" xfId="0" applyFont="1" applyFill="1" applyBorder="1" applyAlignment="1" applyProtection="1">
      <alignment horizontal="right" vertical="center"/>
      <protection hidden="1"/>
    </xf>
    <xf numFmtId="0" fontId="53" fillId="8" borderId="2" xfId="0" applyFont="1" applyFill="1" applyBorder="1" applyAlignment="1" applyProtection="1">
      <alignment horizontal="right" vertical="center"/>
      <protection hidden="1"/>
    </xf>
    <xf numFmtId="0" fontId="53" fillId="8" borderId="13" xfId="0" applyFont="1" applyFill="1" applyBorder="1" applyAlignment="1" applyProtection="1">
      <alignment horizontal="right" vertical="center"/>
      <protection hidden="1"/>
    </xf>
    <xf numFmtId="0" fontId="23" fillId="4" borderId="0" xfId="0" applyFont="1" applyFill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/>
      <protection hidden="1"/>
    </xf>
    <xf numFmtId="0" fontId="14" fillId="0" borderId="0" xfId="0" applyFont="1" applyBorder="1" applyAlignment="1" applyProtection="1">
      <alignment horizontal="center"/>
      <protection hidden="1"/>
    </xf>
    <xf numFmtId="0" fontId="14" fillId="0" borderId="12" xfId="0" applyFont="1" applyBorder="1" applyAlignment="1" applyProtection="1">
      <alignment horizontal="center" vertical="center"/>
      <protection hidden="1"/>
    </xf>
    <xf numFmtId="0" fontId="14" fillId="0" borderId="2" xfId="0" applyFont="1" applyBorder="1" applyAlignment="1" applyProtection="1">
      <alignment horizontal="center" vertical="center"/>
      <protection hidden="1"/>
    </xf>
    <xf numFmtId="0" fontId="14" fillId="0" borderId="13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left" vertical="justify"/>
      <protection hidden="1"/>
    </xf>
    <xf numFmtId="0" fontId="14" fillId="0" borderId="12" xfId="0" applyFont="1" applyBorder="1" applyAlignment="1" applyProtection="1">
      <alignment horizontal="left" vertical="center"/>
      <protection hidden="1"/>
    </xf>
    <xf numFmtId="0" fontId="14" fillId="0" borderId="13" xfId="0" applyFont="1" applyBorder="1" applyAlignment="1" applyProtection="1">
      <alignment horizontal="left" vertical="center"/>
      <protection hidden="1"/>
    </xf>
    <xf numFmtId="0" fontId="16" fillId="6" borderId="51" xfId="0" applyFont="1" applyFill="1" applyBorder="1" applyAlignment="1" applyProtection="1">
      <alignment horizontal="center"/>
      <protection hidden="1"/>
    </xf>
    <xf numFmtId="0" fontId="16" fillId="0" borderId="4" xfId="0" applyFont="1" applyBorder="1" applyAlignment="1" applyProtection="1">
      <alignment horizontal="center" vertical="center"/>
      <protection hidden="1"/>
    </xf>
    <xf numFmtId="0" fontId="16" fillId="0" borderId="6" xfId="0" applyFont="1" applyBorder="1" applyAlignment="1" applyProtection="1">
      <alignment horizontal="center" vertical="center"/>
      <protection hidden="1"/>
    </xf>
    <xf numFmtId="0" fontId="16" fillId="0" borderId="7" xfId="0" applyFont="1" applyBorder="1" applyAlignment="1" applyProtection="1">
      <alignment horizontal="center" vertical="center"/>
      <protection hidden="1"/>
    </xf>
    <xf numFmtId="0" fontId="16" fillId="0" borderId="9" xfId="0" applyFont="1" applyBorder="1" applyAlignment="1" applyProtection="1">
      <alignment horizontal="center" vertical="center"/>
      <protection hidden="1"/>
    </xf>
    <xf numFmtId="0" fontId="16" fillId="0" borderId="10" xfId="0" applyFont="1" applyBorder="1" applyAlignment="1" applyProtection="1">
      <alignment horizontal="center" vertical="center"/>
      <protection hidden="1"/>
    </xf>
    <xf numFmtId="0" fontId="16" fillId="0" borderId="11" xfId="0" applyFont="1" applyBorder="1" applyAlignment="1" applyProtection="1">
      <alignment horizontal="center" vertical="center"/>
      <protection hidden="1"/>
    </xf>
    <xf numFmtId="0" fontId="14" fillId="0" borderId="4" xfId="0" applyFont="1" applyBorder="1" applyAlignment="1" applyProtection="1">
      <alignment horizontal="center" vertical="center"/>
      <protection hidden="1"/>
    </xf>
    <xf numFmtId="0" fontId="14" fillId="0" borderId="6" xfId="0" applyFont="1" applyBorder="1" applyAlignment="1" applyProtection="1">
      <alignment horizontal="center" vertical="center"/>
      <protection hidden="1"/>
    </xf>
    <xf numFmtId="0" fontId="5" fillId="14" borderId="59" xfId="0" applyFont="1" applyFill="1" applyBorder="1" applyAlignment="1" applyProtection="1">
      <alignment horizontal="center" vertical="center"/>
      <protection hidden="1"/>
    </xf>
    <xf numFmtId="0" fontId="5" fillId="14" borderId="60" xfId="0" applyFont="1" applyFill="1" applyBorder="1" applyAlignment="1" applyProtection="1">
      <alignment horizontal="center" vertical="center"/>
      <protection hidden="1"/>
    </xf>
    <xf numFmtId="0" fontId="5" fillId="14" borderId="58" xfId="0" applyFont="1" applyFill="1" applyBorder="1" applyAlignment="1" applyProtection="1">
      <alignment horizontal="center" vertical="center"/>
      <protection hidden="1"/>
    </xf>
    <xf numFmtId="0" fontId="39" fillId="8" borderId="59" xfId="0" applyFont="1" applyFill="1" applyBorder="1" applyAlignment="1" applyProtection="1">
      <alignment horizontal="right" vertical="center"/>
      <protection hidden="1"/>
    </xf>
    <xf numFmtId="0" fontId="39" fillId="8" borderId="60" xfId="0" applyFont="1" applyFill="1" applyBorder="1" applyAlignment="1" applyProtection="1">
      <alignment horizontal="right" vertical="center"/>
      <protection hidden="1"/>
    </xf>
    <xf numFmtId="0" fontId="39" fillId="8" borderId="58" xfId="0" applyFont="1" applyFill="1" applyBorder="1" applyAlignment="1" applyProtection="1">
      <alignment horizontal="right" vertical="center"/>
      <protection hidden="1"/>
    </xf>
    <xf numFmtId="0" fontId="16" fillId="6" borderId="16" xfId="0" applyFont="1" applyFill="1" applyBorder="1" applyAlignment="1" applyProtection="1">
      <alignment horizontal="center" vertical="center"/>
      <protection hidden="1"/>
    </xf>
    <xf numFmtId="0" fontId="14" fillId="0" borderId="17" xfId="0" applyFont="1" applyBorder="1" applyAlignment="1" applyProtection="1">
      <alignment horizontal="left" vertical="center"/>
      <protection hidden="1"/>
    </xf>
    <xf numFmtId="0" fontId="14" fillId="0" borderId="18" xfId="0" applyFont="1" applyBorder="1" applyAlignment="1" applyProtection="1">
      <alignment horizontal="left" vertical="center"/>
      <protection hidden="1"/>
    </xf>
    <xf numFmtId="0" fontId="14" fillId="0" borderId="51" xfId="0" applyFont="1" applyBorder="1" applyAlignment="1" applyProtection="1">
      <alignment horizontal="left" vertical="center"/>
      <protection hidden="1"/>
    </xf>
    <xf numFmtId="0" fontId="14" fillId="0" borderId="50" xfId="0" applyFont="1" applyBorder="1" applyAlignment="1" applyProtection="1">
      <alignment horizontal="left" vertical="center"/>
      <protection hidden="1"/>
    </xf>
    <xf numFmtId="0" fontId="29" fillId="14" borderId="59" xfId="0" applyFont="1" applyFill="1" applyBorder="1" applyAlignment="1" applyProtection="1">
      <alignment horizontal="center" vertical="center"/>
      <protection hidden="1"/>
    </xf>
    <xf numFmtId="0" fontId="29" fillId="14" borderId="58" xfId="0" applyFont="1" applyFill="1" applyBorder="1" applyAlignment="1" applyProtection="1">
      <alignment horizontal="center" vertical="center"/>
      <protection hidden="1"/>
    </xf>
    <xf numFmtId="0" fontId="12" fillId="14" borderId="59" xfId="0" applyFont="1" applyFill="1" applyBorder="1" applyAlignment="1" applyProtection="1">
      <alignment horizontal="center" vertical="center"/>
      <protection hidden="1"/>
    </xf>
    <xf numFmtId="0" fontId="12" fillId="14" borderId="60" xfId="0" applyFont="1" applyFill="1" applyBorder="1" applyAlignment="1" applyProtection="1">
      <alignment horizontal="center" vertical="center"/>
      <protection hidden="1"/>
    </xf>
    <xf numFmtId="0" fontId="12" fillId="14" borderId="58" xfId="0" applyFont="1" applyFill="1" applyBorder="1" applyAlignment="1" applyProtection="1">
      <alignment horizontal="center" vertical="center"/>
      <protection hidden="1"/>
    </xf>
    <xf numFmtId="0" fontId="5" fillId="8" borderId="60" xfId="0" applyFont="1" applyFill="1" applyBorder="1" applyAlignment="1" applyProtection="1">
      <alignment horizontal="center" vertical="center"/>
      <protection hidden="1"/>
    </xf>
    <xf numFmtId="0" fontId="39" fillId="8" borderId="12" xfId="0" applyFont="1" applyFill="1" applyBorder="1" applyAlignment="1" applyProtection="1">
      <alignment horizontal="right" vertical="center"/>
      <protection hidden="1"/>
    </xf>
    <xf numFmtId="0" fontId="39" fillId="8" borderId="2" xfId="0" applyFont="1" applyFill="1" applyBorder="1" applyAlignment="1" applyProtection="1">
      <alignment horizontal="right" vertical="center"/>
      <protection hidden="1"/>
    </xf>
    <xf numFmtId="0" fontId="39" fillId="8" borderId="13" xfId="0" applyFont="1" applyFill="1" applyBorder="1" applyAlignment="1" applyProtection="1">
      <alignment horizontal="right" vertical="center"/>
      <protection hidden="1"/>
    </xf>
  </cellXfs>
  <cellStyles count="5">
    <cellStyle name="Hyperlink" xfId="4" builtinId="8"/>
    <cellStyle name="Normal" xfId="0" builtinId="0"/>
    <cellStyle name="Normal 2" xfId="1" xr:uid="{00000000-0005-0000-0000-000002000000}"/>
    <cellStyle name="Normal 2 2" xfId="2" xr:uid="{00000000-0005-0000-0000-000003000000}"/>
    <cellStyle name="Normal 2 2 2" xfId="3" xr:uid="{00000000-0005-0000-0000-000004000000}"/>
  </cellStyles>
  <dxfs count="0"/>
  <tableStyles count="0" defaultTableStyle="TableStyleMedium9" defaultPivotStyle="PivotStyleLight16"/>
  <colors>
    <mruColors>
      <color rgb="FFF8E70C"/>
      <color rgb="FFBCB947"/>
      <color rgb="FFEECF1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200025</xdr:colOff>
      <xdr:row>31</xdr:row>
      <xdr:rowOff>160020</xdr:rowOff>
    </xdr:to>
    <xdr:pic>
      <xdr:nvPicPr>
        <xdr:cNvPr id="2" name="Picture 1" descr="_mmUFO.gif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5720" y="662940"/>
          <a:ext cx="200025" cy="956310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85724</xdr:colOff>
      <xdr:row>1</xdr:row>
      <xdr:rowOff>7622</xdr:rowOff>
    </xdr:from>
    <xdr:to>
      <xdr:col>22</xdr:col>
      <xdr:colOff>228603</xdr:colOff>
      <xdr:row>1</xdr:row>
      <xdr:rowOff>207646</xdr:rowOff>
    </xdr:to>
    <xdr:pic>
      <xdr:nvPicPr>
        <xdr:cNvPr id="3" name="Picture 2" descr="_mmUFO.gif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3246122" y="-2428876"/>
          <a:ext cx="200024" cy="6414139"/>
        </a:xfrm>
        <a:prstGeom prst="rect">
          <a:avLst/>
        </a:prstGeom>
      </xdr:spPr>
    </xdr:pic>
    <xdr:clientData/>
  </xdr:twoCellAnchor>
  <xdr:twoCellAnchor editAs="oneCell">
    <xdr:from>
      <xdr:col>22</xdr:col>
      <xdr:colOff>108586</xdr:colOff>
      <xdr:row>1</xdr:row>
      <xdr:rowOff>30480</xdr:rowOff>
    </xdr:from>
    <xdr:to>
      <xdr:col>22</xdr:col>
      <xdr:colOff>308132</xdr:colOff>
      <xdr:row>31</xdr:row>
      <xdr:rowOff>167640</xdr:rowOff>
    </xdr:to>
    <xdr:pic>
      <xdr:nvPicPr>
        <xdr:cNvPr id="4" name="Picture 3" descr="_mmUFO.gif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72226" y="99060"/>
          <a:ext cx="199546" cy="9525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31</xdr:row>
      <xdr:rowOff>35878</xdr:rowOff>
    </xdr:from>
    <xdr:to>
      <xdr:col>22</xdr:col>
      <xdr:colOff>236219</xdr:colOff>
      <xdr:row>32</xdr:row>
      <xdr:rowOff>19050</xdr:rowOff>
    </xdr:to>
    <xdr:pic>
      <xdr:nvPicPr>
        <xdr:cNvPr id="5" name="Picture 4" descr="_mmUFO.gif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3197384" y="6340634"/>
          <a:ext cx="211772" cy="6515099"/>
        </a:xfrm>
        <a:prstGeom prst="rect">
          <a:avLst/>
        </a:prstGeom>
      </xdr:spPr>
    </xdr:pic>
    <xdr:clientData/>
  </xdr:twoCellAnchor>
  <xdr:twoCellAnchor editAs="oneCell">
    <xdr:from>
      <xdr:col>22</xdr:col>
      <xdr:colOff>167640</xdr:colOff>
      <xdr:row>1</xdr:row>
      <xdr:rowOff>114300</xdr:rowOff>
    </xdr:from>
    <xdr:to>
      <xdr:col>22</xdr:col>
      <xdr:colOff>223786</xdr:colOff>
      <xdr:row>31</xdr:row>
      <xdr:rowOff>83820</xdr:rowOff>
    </xdr:to>
    <xdr:pic>
      <xdr:nvPicPr>
        <xdr:cNvPr id="6" name="Picture 5" descr="baBallPurple.gif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431280" y="777240"/>
          <a:ext cx="56146" cy="9372600"/>
        </a:xfrm>
        <a:prstGeom prst="rect">
          <a:avLst/>
        </a:prstGeom>
      </xdr:spPr>
    </xdr:pic>
    <xdr:clientData/>
  </xdr:twoCellAnchor>
  <xdr:twoCellAnchor editAs="oneCell">
    <xdr:from>
      <xdr:col>1</xdr:col>
      <xdr:colOff>68579</xdr:colOff>
      <xdr:row>1</xdr:row>
      <xdr:rowOff>89913</xdr:rowOff>
    </xdr:from>
    <xdr:to>
      <xdr:col>22</xdr:col>
      <xdr:colOff>144780</xdr:colOff>
      <xdr:row>1</xdr:row>
      <xdr:rowOff>136037</xdr:rowOff>
    </xdr:to>
    <xdr:pic>
      <xdr:nvPicPr>
        <xdr:cNvPr id="7" name="Picture 6" descr="baBallPurple.gif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 flipH="1">
          <a:off x="3268778" y="-2401626"/>
          <a:ext cx="46124" cy="6355081"/>
        </a:xfrm>
        <a:prstGeom prst="rect">
          <a:avLst/>
        </a:prstGeom>
      </xdr:spPr>
    </xdr:pic>
    <xdr:clientData/>
  </xdr:twoCellAnchor>
  <xdr:twoCellAnchor editAs="oneCell">
    <xdr:from>
      <xdr:col>1</xdr:col>
      <xdr:colOff>67359</xdr:colOff>
      <xdr:row>1</xdr:row>
      <xdr:rowOff>114300</xdr:rowOff>
    </xdr:from>
    <xdr:to>
      <xdr:col>1</xdr:col>
      <xdr:colOff>123369</xdr:colOff>
      <xdr:row>31</xdr:row>
      <xdr:rowOff>68580</xdr:rowOff>
    </xdr:to>
    <xdr:pic>
      <xdr:nvPicPr>
        <xdr:cNvPr id="8" name="Picture 7" descr="baBallPurple.gif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3079" y="777240"/>
          <a:ext cx="56010" cy="9357360"/>
        </a:xfrm>
        <a:prstGeom prst="rect">
          <a:avLst/>
        </a:prstGeom>
      </xdr:spPr>
    </xdr:pic>
    <xdr:clientData/>
  </xdr:twoCellAnchor>
  <xdr:oneCellAnchor>
    <xdr:from>
      <xdr:col>1</xdr:col>
      <xdr:colOff>220980</xdr:colOff>
      <xdr:row>0</xdr:row>
      <xdr:rowOff>0</xdr:rowOff>
    </xdr:from>
    <xdr:ext cx="6316980" cy="937629"/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266700" y="0"/>
          <a:ext cx="631698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endParaRPr lang="en-US" sz="5400" b="1" cap="none" spc="50">
            <a:ln w="11430"/>
            <a:gradFill>
              <a:gsLst>
                <a:gs pos="25000">
                  <a:schemeClr val="accent2">
                    <a:satMod val="155000"/>
                  </a:schemeClr>
                </a:gs>
                <a:gs pos="100000">
                  <a:schemeClr val="accent2">
                    <a:shade val="45000"/>
                    <a:satMod val="165000"/>
                  </a:schemeClr>
                </a:gs>
              </a:gsLst>
              <a:lin ang="5400000"/>
            </a:gra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1</xdr:col>
      <xdr:colOff>76199</xdr:colOff>
      <xdr:row>31</xdr:row>
      <xdr:rowOff>120195</xdr:rowOff>
    </xdr:from>
    <xdr:to>
      <xdr:col>22</xdr:col>
      <xdr:colOff>129538</xdr:colOff>
      <xdr:row>31</xdr:row>
      <xdr:rowOff>166153</xdr:rowOff>
    </xdr:to>
    <xdr:pic>
      <xdr:nvPicPr>
        <xdr:cNvPr id="12" name="Picture 11" descr="baBallPurple.gif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 flipH="1">
          <a:off x="3265050" y="6966884"/>
          <a:ext cx="45958" cy="6332219"/>
        </a:xfrm>
        <a:prstGeom prst="rect">
          <a:avLst/>
        </a:prstGeom>
      </xdr:spPr>
    </xdr:pic>
    <xdr:clientData/>
  </xdr:twoCellAnchor>
  <xdr:twoCellAnchor editAs="oneCell">
    <xdr:from>
      <xdr:col>2</xdr:col>
      <xdr:colOff>411480</xdr:colOff>
      <xdr:row>5</xdr:row>
      <xdr:rowOff>327660</xdr:rowOff>
    </xdr:from>
    <xdr:to>
      <xdr:col>5</xdr:col>
      <xdr:colOff>114300</xdr:colOff>
      <xdr:row>10</xdr:row>
      <xdr:rowOff>60960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620" y="1394460"/>
          <a:ext cx="1104900" cy="9144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16</xdr:col>
      <xdr:colOff>106680</xdr:colOff>
      <xdr:row>5</xdr:row>
      <xdr:rowOff>350520</xdr:rowOff>
    </xdr:from>
    <xdr:to>
      <xdr:col>20</xdr:col>
      <xdr:colOff>160020</xdr:colOff>
      <xdr:row>10</xdr:row>
      <xdr:rowOff>53340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600" y="1417320"/>
          <a:ext cx="1120140" cy="8839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200025</xdr:colOff>
      <xdr:row>31</xdr:row>
      <xdr:rowOff>160020</xdr:rowOff>
    </xdr:to>
    <xdr:pic>
      <xdr:nvPicPr>
        <xdr:cNvPr id="2" name="Picture 1" descr="_mmUFO.gif">
          <a:extLst>
            <a:ext uri="{FF2B5EF4-FFF2-40B4-BE49-F238E27FC236}">
              <a16:creationId xmlns:a16="http://schemas.microsoft.com/office/drawing/2014/main" id="{003A160C-E669-45A1-9DB8-7C6FC0E49A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5720" y="68580"/>
          <a:ext cx="200025" cy="954786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85724</xdr:colOff>
      <xdr:row>1</xdr:row>
      <xdr:rowOff>7622</xdr:rowOff>
    </xdr:from>
    <xdr:to>
      <xdr:col>22</xdr:col>
      <xdr:colOff>228603</xdr:colOff>
      <xdr:row>1</xdr:row>
      <xdr:rowOff>207646</xdr:rowOff>
    </xdr:to>
    <xdr:pic>
      <xdr:nvPicPr>
        <xdr:cNvPr id="3" name="Picture 2" descr="_mmUFO.gif">
          <a:extLst>
            <a:ext uri="{FF2B5EF4-FFF2-40B4-BE49-F238E27FC236}">
              <a16:creationId xmlns:a16="http://schemas.microsoft.com/office/drawing/2014/main" id="{C3DC1040-E35F-493A-BC7C-B1F7E68B55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3242312" y="-3034666"/>
          <a:ext cx="200024" cy="6421759"/>
        </a:xfrm>
        <a:prstGeom prst="rect">
          <a:avLst/>
        </a:prstGeom>
      </xdr:spPr>
    </xdr:pic>
    <xdr:clientData/>
  </xdr:twoCellAnchor>
  <xdr:twoCellAnchor editAs="oneCell">
    <xdr:from>
      <xdr:col>22</xdr:col>
      <xdr:colOff>108586</xdr:colOff>
      <xdr:row>1</xdr:row>
      <xdr:rowOff>30480</xdr:rowOff>
    </xdr:from>
    <xdr:to>
      <xdr:col>22</xdr:col>
      <xdr:colOff>308132</xdr:colOff>
      <xdr:row>31</xdr:row>
      <xdr:rowOff>167640</xdr:rowOff>
    </xdr:to>
    <xdr:pic>
      <xdr:nvPicPr>
        <xdr:cNvPr id="4" name="Picture 3" descr="_mmUFO.gif">
          <a:extLst>
            <a:ext uri="{FF2B5EF4-FFF2-40B4-BE49-F238E27FC236}">
              <a16:creationId xmlns:a16="http://schemas.microsoft.com/office/drawing/2014/main" id="{232F65EF-3B1E-4071-92F3-D0C1F40EB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33186" y="99060"/>
          <a:ext cx="199546" cy="9525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31</xdr:row>
      <xdr:rowOff>35878</xdr:rowOff>
    </xdr:from>
    <xdr:to>
      <xdr:col>22</xdr:col>
      <xdr:colOff>236219</xdr:colOff>
      <xdr:row>32</xdr:row>
      <xdr:rowOff>19050</xdr:rowOff>
    </xdr:to>
    <xdr:pic>
      <xdr:nvPicPr>
        <xdr:cNvPr id="5" name="Picture 4" descr="_mmUFO.gif">
          <a:extLst>
            <a:ext uri="{FF2B5EF4-FFF2-40B4-BE49-F238E27FC236}">
              <a16:creationId xmlns:a16="http://schemas.microsoft.com/office/drawing/2014/main" id="{E6FE3A05-77C4-406F-98E9-7B5B8DFB1C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3197384" y="6340634"/>
          <a:ext cx="211772" cy="6515099"/>
        </a:xfrm>
        <a:prstGeom prst="rect">
          <a:avLst/>
        </a:prstGeom>
      </xdr:spPr>
    </xdr:pic>
    <xdr:clientData/>
  </xdr:twoCellAnchor>
  <xdr:twoCellAnchor editAs="oneCell">
    <xdr:from>
      <xdr:col>22</xdr:col>
      <xdr:colOff>167640</xdr:colOff>
      <xdr:row>1</xdr:row>
      <xdr:rowOff>114300</xdr:rowOff>
    </xdr:from>
    <xdr:to>
      <xdr:col>22</xdr:col>
      <xdr:colOff>223786</xdr:colOff>
      <xdr:row>31</xdr:row>
      <xdr:rowOff>83820</xdr:rowOff>
    </xdr:to>
    <xdr:pic>
      <xdr:nvPicPr>
        <xdr:cNvPr id="6" name="Picture 5" descr="baBallPurple.gif">
          <a:extLst>
            <a:ext uri="{FF2B5EF4-FFF2-40B4-BE49-F238E27FC236}">
              <a16:creationId xmlns:a16="http://schemas.microsoft.com/office/drawing/2014/main" id="{3DC6AFD9-F9B4-4FDA-94DD-063ECFD955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492240" y="182880"/>
          <a:ext cx="56146" cy="9357360"/>
        </a:xfrm>
        <a:prstGeom prst="rect">
          <a:avLst/>
        </a:prstGeom>
      </xdr:spPr>
    </xdr:pic>
    <xdr:clientData/>
  </xdr:twoCellAnchor>
  <xdr:twoCellAnchor editAs="oneCell">
    <xdr:from>
      <xdr:col>1</xdr:col>
      <xdr:colOff>68579</xdr:colOff>
      <xdr:row>1</xdr:row>
      <xdr:rowOff>89913</xdr:rowOff>
    </xdr:from>
    <xdr:to>
      <xdr:col>22</xdr:col>
      <xdr:colOff>144780</xdr:colOff>
      <xdr:row>1</xdr:row>
      <xdr:rowOff>136037</xdr:rowOff>
    </xdr:to>
    <xdr:pic>
      <xdr:nvPicPr>
        <xdr:cNvPr id="7" name="Picture 6" descr="baBallPurple.gif">
          <a:extLst>
            <a:ext uri="{FF2B5EF4-FFF2-40B4-BE49-F238E27FC236}">
              <a16:creationId xmlns:a16="http://schemas.microsoft.com/office/drawing/2014/main" id="{615B9777-866A-4AC7-9B10-09C579418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 flipH="1">
          <a:off x="3268778" y="-2995986"/>
          <a:ext cx="46124" cy="6355081"/>
        </a:xfrm>
        <a:prstGeom prst="rect">
          <a:avLst/>
        </a:prstGeom>
      </xdr:spPr>
    </xdr:pic>
    <xdr:clientData/>
  </xdr:twoCellAnchor>
  <xdr:twoCellAnchor editAs="oneCell">
    <xdr:from>
      <xdr:col>1</xdr:col>
      <xdr:colOff>67359</xdr:colOff>
      <xdr:row>1</xdr:row>
      <xdr:rowOff>114300</xdr:rowOff>
    </xdr:from>
    <xdr:to>
      <xdr:col>1</xdr:col>
      <xdr:colOff>123369</xdr:colOff>
      <xdr:row>31</xdr:row>
      <xdr:rowOff>68580</xdr:rowOff>
    </xdr:to>
    <xdr:pic>
      <xdr:nvPicPr>
        <xdr:cNvPr id="8" name="Picture 7" descr="baBallPurple.gif">
          <a:extLst>
            <a:ext uri="{FF2B5EF4-FFF2-40B4-BE49-F238E27FC236}">
              <a16:creationId xmlns:a16="http://schemas.microsoft.com/office/drawing/2014/main" id="{6ACABB4C-29BF-491F-B9A9-161CF3326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3079" y="182880"/>
          <a:ext cx="56010" cy="9342120"/>
        </a:xfrm>
        <a:prstGeom prst="rect">
          <a:avLst/>
        </a:prstGeom>
      </xdr:spPr>
    </xdr:pic>
    <xdr:clientData/>
  </xdr:twoCellAnchor>
  <xdr:oneCellAnchor>
    <xdr:from>
      <xdr:col>1</xdr:col>
      <xdr:colOff>220980</xdr:colOff>
      <xdr:row>0</xdr:row>
      <xdr:rowOff>0</xdr:rowOff>
    </xdr:from>
    <xdr:ext cx="6316980" cy="937629"/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87F3A584-F3AC-4AE8-9689-FDE529064325}"/>
            </a:ext>
          </a:extLst>
        </xdr:cNvPr>
        <xdr:cNvSpPr/>
      </xdr:nvSpPr>
      <xdr:spPr>
        <a:xfrm>
          <a:off x="266700" y="0"/>
          <a:ext cx="631698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endParaRPr lang="en-US" sz="5400" b="1" cap="none" spc="50">
            <a:ln w="11430"/>
            <a:gradFill>
              <a:gsLst>
                <a:gs pos="25000">
                  <a:schemeClr val="accent2">
                    <a:satMod val="155000"/>
                  </a:schemeClr>
                </a:gs>
                <a:gs pos="100000">
                  <a:schemeClr val="accent2">
                    <a:shade val="45000"/>
                    <a:satMod val="165000"/>
                  </a:schemeClr>
                </a:gs>
              </a:gsLst>
              <a:lin ang="5400000"/>
            </a:gra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1</xdr:col>
      <xdr:colOff>76199</xdr:colOff>
      <xdr:row>31</xdr:row>
      <xdr:rowOff>120195</xdr:rowOff>
    </xdr:from>
    <xdr:to>
      <xdr:col>22</xdr:col>
      <xdr:colOff>129538</xdr:colOff>
      <xdr:row>31</xdr:row>
      <xdr:rowOff>166153</xdr:rowOff>
    </xdr:to>
    <xdr:pic>
      <xdr:nvPicPr>
        <xdr:cNvPr id="10" name="Picture 9" descr="baBallPurple.gif">
          <a:extLst>
            <a:ext uri="{FF2B5EF4-FFF2-40B4-BE49-F238E27FC236}">
              <a16:creationId xmlns:a16="http://schemas.microsoft.com/office/drawing/2014/main" id="{78C0E00D-0A9D-43AE-8365-5ED9BB9CC6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 flipH="1">
          <a:off x="3265050" y="6433484"/>
          <a:ext cx="45958" cy="6332219"/>
        </a:xfrm>
        <a:prstGeom prst="rect">
          <a:avLst/>
        </a:prstGeom>
      </xdr:spPr>
    </xdr:pic>
    <xdr:clientData/>
  </xdr:twoCellAnchor>
  <xdr:twoCellAnchor editAs="oneCell">
    <xdr:from>
      <xdr:col>2</xdr:col>
      <xdr:colOff>411480</xdr:colOff>
      <xdr:row>5</xdr:row>
      <xdr:rowOff>327660</xdr:rowOff>
    </xdr:from>
    <xdr:to>
      <xdr:col>5</xdr:col>
      <xdr:colOff>114300</xdr:colOff>
      <xdr:row>10</xdr:row>
      <xdr:rowOff>60960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35C5EF17-8104-400F-A9F4-D5C04471243B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620" y="1394460"/>
          <a:ext cx="1104900" cy="9144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16</xdr:col>
      <xdr:colOff>106680</xdr:colOff>
      <xdr:row>5</xdr:row>
      <xdr:rowOff>350520</xdr:rowOff>
    </xdr:from>
    <xdr:to>
      <xdr:col>20</xdr:col>
      <xdr:colOff>160020</xdr:colOff>
      <xdr:row>10</xdr:row>
      <xdr:rowOff>53340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87C45CD1-11A6-45FA-B0F2-5AF2F3C82EC4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600" y="1417320"/>
          <a:ext cx="1120140" cy="8839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133350</xdr:colOff>
      <xdr:row>7</xdr:row>
      <xdr:rowOff>1</xdr:rowOff>
    </xdr:from>
    <xdr:to>
      <xdr:col>2</xdr:col>
      <xdr:colOff>790575</xdr:colOff>
      <xdr:row>9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1971676"/>
          <a:ext cx="657225" cy="609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142875</xdr:colOff>
      <xdr:row>7</xdr:row>
      <xdr:rowOff>9526</xdr:rowOff>
    </xdr:from>
    <xdr:to>
      <xdr:col>12</xdr:col>
      <xdr:colOff>781050</xdr:colOff>
      <xdr:row>9</xdr:row>
      <xdr:rowOff>76201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981201"/>
          <a:ext cx="638175" cy="5905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200024</xdr:colOff>
      <xdr:row>6</xdr:row>
      <xdr:rowOff>304800</xdr:rowOff>
    </xdr:from>
    <xdr:to>
      <xdr:col>2</xdr:col>
      <xdr:colOff>952499</xdr:colOff>
      <xdr:row>9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4" y="1952625"/>
          <a:ext cx="752475" cy="7048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171449</xdr:colOff>
      <xdr:row>6</xdr:row>
      <xdr:rowOff>266700</xdr:rowOff>
    </xdr:from>
    <xdr:to>
      <xdr:col>12</xdr:col>
      <xdr:colOff>923924</xdr:colOff>
      <xdr:row>9</xdr:row>
      <xdr:rowOff>114300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4624" y="1914525"/>
          <a:ext cx="752475" cy="695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Users\HP\AppData\Roaming\Microsoft\Excel\sce-std-678-n-p-version-10-15%20Shruti-hp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HOOL"/>
      <sheetName val="STUDENTS"/>
      <sheetName val="PRAGNA PA1"/>
      <sheetName val="PRAGNA PA2"/>
      <sheetName val="SATRA1"/>
      <sheetName val="SATRA2"/>
      <sheetName val="PATRAK B1"/>
      <sheetName val="PATRAK B2"/>
      <sheetName val="PATRAK C1"/>
      <sheetName val="PATRAK C2"/>
      <sheetName val="PATRAK F1"/>
      <sheetName val="MARKSHEEt6,7"/>
      <sheetName val="MARKSHEET8"/>
      <sheetName val="Sheet1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2">
          <cell r="D2" t="str">
            <v>કુમાર</v>
          </cell>
          <cell r="E2" t="str">
            <v>SC</v>
          </cell>
        </row>
        <row r="3">
          <cell r="D3" t="str">
            <v>કન્યા</v>
          </cell>
          <cell r="E3" t="str">
            <v>ST</v>
          </cell>
        </row>
        <row r="4">
          <cell r="E4" t="str">
            <v>OBC</v>
          </cell>
        </row>
        <row r="5">
          <cell r="E5" t="str">
            <v>OPEN</v>
          </cell>
        </row>
      </sheetData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hiteshahjoliya.blogspot.com/" TargetMode="External"/><Relationship Id="rId1" Type="http://schemas.openxmlformats.org/officeDocument/2006/relationships/hyperlink" Target="http://www.hiteshahjoliya.blogspot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http://www.hiteshahjoliya.blogspot.com/" TargetMode="External"/><Relationship Id="rId1" Type="http://schemas.openxmlformats.org/officeDocument/2006/relationships/printerSettings" Target="../printerSettings/printerSettings4.bin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://www.hiteshahjoliya.blogspot.com/" TargetMode="External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www.hiteshahjoliya.blogspot.com/" TargetMode="External"/><Relationship Id="rId2" Type="http://schemas.openxmlformats.org/officeDocument/2006/relationships/hyperlink" Target="http://www.hiteshahjoliya.blogspot.com/" TargetMode="External"/><Relationship Id="rId1" Type="http://schemas.openxmlformats.org/officeDocument/2006/relationships/printerSettings" Target="../printerSettings/printerSettings8.bin"/><Relationship Id="rId4" Type="http://schemas.openxmlformats.org/officeDocument/2006/relationships/printerSettings" Target="../printerSettings/printerSettings9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hyperlink" Target="http://www.hiteshahjoliya.blogspot.com/" TargetMode="External"/><Relationship Id="rId1" Type="http://schemas.openxmlformats.org/officeDocument/2006/relationships/hyperlink" Target="http://www.hiteshahjoliya.blogspot.com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://www.hiteshahjoliya.blogspot.com/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15.bin"/><Relationship Id="rId1" Type="http://schemas.openxmlformats.org/officeDocument/2006/relationships/printerSettings" Target="../printerSettings/printerSettings1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I65"/>
  <sheetViews>
    <sheetView tabSelected="1" workbookViewId="0">
      <selection activeCell="B4" sqref="B4:H4"/>
    </sheetView>
  </sheetViews>
  <sheetFormatPr defaultColWidth="0" defaultRowHeight="14.4" zeroHeight="1" x14ac:dyDescent="0.3"/>
  <cols>
    <col min="1" max="1" width="28.33203125" bestFit="1" customWidth="1"/>
    <col min="2" max="2" width="60" customWidth="1"/>
    <col min="3" max="8" width="8.88671875" customWidth="1"/>
    <col min="9" max="9" width="1.88671875" customWidth="1"/>
    <col min="10" max="16384" width="8.88671875" hidden="1"/>
  </cols>
  <sheetData>
    <row r="1" spans="1:9" s="175" customFormat="1" ht="11.4" customHeight="1" x14ac:dyDescent="0.3">
      <c r="A1" s="356"/>
      <c r="B1" s="356"/>
      <c r="C1" s="356"/>
      <c r="D1" s="356"/>
      <c r="E1" s="356"/>
      <c r="F1" s="356"/>
      <c r="G1" s="356"/>
      <c r="H1" s="356"/>
      <c r="I1" s="174"/>
    </row>
    <row r="2" spans="1:9" s="113" customFormat="1" ht="29.4" customHeight="1" x14ac:dyDescent="0.55000000000000004">
      <c r="A2" s="361" t="s">
        <v>206</v>
      </c>
      <c r="B2" s="362"/>
      <c r="C2" s="362"/>
      <c r="D2" s="362"/>
      <c r="E2" s="362"/>
      <c r="F2" s="362"/>
      <c r="G2" s="362"/>
      <c r="H2" s="363"/>
      <c r="I2" s="137"/>
    </row>
    <row r="3" spans="1:9" s="173" customFormat="1" ht="4.2" customHeight="1" thickBot="1" x14ac:dyDescent="0.6">
      <c r="A3" s="364"/>
      <c r="B3" s="365"/>
      <c r="C3" s="365"/>
      <c r="D3" s="365"/>
      <c r="E3" s="365"/>
      <c r="F3" s="365"/>
      <c r="G3" s="365"/>
      <c r="H3" s="366"/>
      <c r="I3" s="137"/>
    </row>
    <row r="4" spans="1:9" s="113" customFormat="1" ht="25.2" customHeight="1" x14ac:dyDescent="0.55000000000000004">
      <c r="A4" s="204" t="s">
        <v>176</v>
      </c>
      <c r="B4" s="357" t="s">
        <v>213</v>
      </c>
      <c r="C4" s="358"/>
      <c r="D4" s="358"/>
      <c r="E4" s="358"/>
      <c r="F4" s="358"/>
      <c r="G4" s="358"/>
      <c r="H4" s="359"/>
    </row>
    <row r="5" spans="1:9" s="113" customFormat="1" ht="4.95" customHeight="1" x14ac:dyDescent="0.55000000000000004">
      <c r="A5" s="375"/>
      <c r="B5" s="376"/>
      <c r="C5" s="180"/>
      <c r="D5" s="180"/>
      <c r="E5" s="180"/>
      <c r="F5" s="180"/>
      <c r="G5" s="180"/>
      <c r="H5" s="181"/>
    </row>
    <row r="6" spans="1:9" s="113" customFormat="1" ht="25.2" customHeight="1" thickBot="1" x14ac:dyDescent="0.6">
      <c r="A6" s="182" t="s">
        <v>177</v>
      </c>
      <c r="B6" s="183" t="s">
        <v>155</v>
      </c>
      <c r="C6" s="184"/>
      <c r="D6" s="184"/>
      <c r="E6" s="370"/>
      <c r="F6" s="370"/>
      <c r="G6" s="368"/>
      <c r="H6" s="369"/>
    </row>
    <row r="7" spans="1:9" s="113" customFormat="1" ht="5.4" customHeight="1" thickBot="1" x14ac:dyDescent="0.6">
      <c r="A7" s="371"/>
      <c r="B7" s="371"/>
      <c r="C7" s="371"/>
      <c r="D7" s="371"/>
      <c r="E7" s="371"/>
      <c r="F7" s="371"/>
      <c r="G7" s="371"/>
      <c r="H7" s="371"/>
    </row>
    <row r="8" spans="1:9" s="113" customFormat="1" ht="25.2" customHeight="1" thickBot="1" x14ac:dyDescent="0.6">
      <c r="A8" s="372" t="s">
        <v>178</v>
      </c>
      <c r="B8" s="372"/>
      <c r="C8" s="373" t="s">
        <v>155</v>
      </c>
      <c r="D8" s="374"/>
      <c r="E8" s="374"/>
      <c r="F8" s="374"/>
      <c r="G8" s="374"/>
      <c r="H8" s="205"/>
    </row>
    <row r="9" spans="1:9" s="113" customFormat="1" ht="31.95" customHeight="1" x14ac:dyDescent="0.55000000000000004">
      <c r="A9" s="367" t="s">
        <v>152</v>
      </c>
      <c r="B9" s="367"/>
      <c r="C9" s="367"/>
      <c r="D9" s="367"/>
      <c r="E9" s="367"/>
      <c r="F9" s="367"/>
      <c r="G9" s="367"/>
      <c r="H9" s="367"/>
      <c r="I9" s="137"/>
    </row>
    <row r="10" spans="1:9" s="135" customFormat="1" ht="24.6" customHeight="1" x14ac:dyDescent="0.3">
      <c r="A10" s="360" t="s">
        <v>195</v>
      </c>
      <c r="B10" s="360"/>
      <c r="C10" s="360"/>
      <c r="D10" s="360"/>
      <c r="E10" s="360"/>
      <c r="F10" s="360"/>
      <c r="G10" s="360"/>
      <c r="H10" s="360"/>
      <c r="I10" s="136"/>
    </row>
    <row r="11" spans="1:9" s="135" customFormat="1" ht="24.6" customHeight="1" x14ac:dyDescent="0.3">
      <c r="A11" s="360" t="s">
        <v>196</v>
      </c>
      <c r="B11" s="360"/>
      <c r="C11" s="360"/>
      <c r="D11" s="360"/>
      <c r="E11" s="360"/>
      <c r="F11" s="360"/>
      <c r="G11" s="360"/>
      <c r="H11" s="360"/>
      <c r="I11" s="136"/>
    </row>
    <row r="12" spans="1:9" s="135" customFormat="1" ht="24.6" customHeight="1" x14ac:dyDescent="0.3">
      <c r="A12" s="360" t="s">
        <v>197</v>
      </c>
      <c r="B12" s="360"/>
      <c r="C12" s="360"/>
      <c r="D12" s="360"/>
      <c r="E12" s="360"/>
      <c r="F12" s="360"/>
      <c r="G12" s="360"/>
      <c r="H12" s="360"/>
    </row>
    <row r="13" spans="1:9" s="135" customFormat="1" ht="24.6" customHeight="1" x14ac:dyDescent="0.3">
      <c r="A13" s="360" t="s">
        <v>184</v>
      </c>
      <c r="B13" s="360"/>
      <c r="C13" s="360"/>
      <c r="D13" s="360"/>
      <c r="E13" s="360"/>
      <c r="F13" s="360"/>
      <c r="G13" s="360"/>
      <c r="H13" s="360"/>
    </row>
    <row r="14" spans="1:9" s="135" customFormat="1" ht="36.6" customHeight="1" x14ac:dyDescent="0.3">
      <c r="A14" s="387" t="s">
        <v>212</v>
      </c>
      <c r="B14" s="387"/>
      <c r="C14" s="387"/>
      <c r="D14" s="387"/>
      <c r="E14" s="387"/>
      <c r="F14" s="387"/>
      <c r="G14" s="387"/>
      <c r="H14" s="387"/>
    </row>
    <row r="15" spans="1:9" s="135" customFormat="1" ht="36.6" customHeight="1" x14ac:dyDescent="0.3">
      <c r="A15" s="384" t="s">
        <v>198</v>
      </c>
      <c r="B15" s="385"/>
      <c r="C15" s="385"/>
      <c r="D15" s="385"/>
      <c r="E15" s="385"/>
      <c r="F15" s="385"/>
      <c r="G15" s="385"/>
      <c r="H15" s="386"/>
    </row>
    <row r="16" spans="1:9" s="135" customFormat="1" ht="36.6" customHeight="1" x14ac:dyDescent="0.3">
      <c r="A16" s="384" t="s">
        <v>199</v>
      </c>
      <c r="B16" s="385"/>
      <c r="C16" s="385"/>
      <c r="D16" s="385"/>
      <c r="E16" s="385"/>
      <c r="F16" s="385"/>
      <c r="G16" s="385"/>
      <c r="H16" s="386"/>
    </row>
    <row r="17" spans="1:8" s="135" customFormat="1" ht="26.4" customHeight="1" x14ac:dyDescent="0.3">
      <c r="A17" s="388" t="s">
        <v>191</v>
      </c>
      <c r="B17" s="389"/>
      <c r="C17" s="389"/>
      <c r="D17" s="389"/>
      <c r="E17" s="389"/>
      <c r="F17" s="389"/>
      <c r="G17" s="389"/>
      <c r="H17" s="390"/>
    </row>
    <row r="18" spans="1:8" s="135" customFormat="1" ht="24" customHeight="1" x14ac:dyDescent="0.3">
      <c r="A18" s="360" t="s">
        <v>200</v>
      </c>
      <c r="B18" s="360"/>
      <c r="C18" s="360"/>
      <c r="D18" s="360"/>
      <c r="E18" s="360"/>
      <c r="F18" s="360"/>
      <c r="G18" s="360"/>
      <c r="H18" s="360"/>
    </row>
    <row r="19" spans="1:8" s="113" customFormat="1" ht="8.4" customHeight="1" x14ac:dyDescent="0.55000000000000004">
      <c r="A19" s="166"/>
      <c r="B19" s="166"/>
      <c r="C19" s="166"/>
      <c r="D19" s="166"/>
      <c r="E19" s="166"/>
      <c r="F19" s="166"/>
      <c r="G19" s="166"/>
    </row>
    <row r="20" spans="1:8" s="113" customFormat="1" ht="30" customHeight="1" x14ac:dyDescent="0.55000000000000004">
      <c r="A20" s="383" t="s">
        <v>112</v>
      </c>
      <c r="B20" s="383"/>
    </row>
    <row r="21" spans="1:8" s="176" customFormat="1" ht="26.4" customHeight="1" x14ac:dyDescent="0.35">
      <c r="A21" s="226" t="s">
        <v>96</v>
      </c>
      <c r="B21" s="227" t="s">
        <v>97</v>
      </c>
    </row>
    <row r="22" spans="1:8" s="176" customFormat="1" ht="26.4" customHeight="1" x14ac:dyDescent="0.35">
      <c r="A22" s="226" t="s">
        <v>98</v>
      </c>
      <c r="B22" s="227" t="s">
        <v>99</v>
      </c>
    </row>
    <row r="23" spans="1:8" s="176" customFormat="1" ht="26.4" customHeight="1" x14ac:dyDescent="0.35">
      <c r="A23" s="226" t="s">
        <v>78</v>
      </c>
      <c r="B23" s="288">
        <v>3</v>
      </c>
    </row>
    <row r="24" spans="1:8" s="176" customFormat="1" ht="26.4" customHeight="1" x14ac:dyDescent="0.35">
      <c r="A24" s="226" t="s">
        <v>100</v>
      </c>
      <c r="B24" s="227" t="s">
        <v>179</v>
      </c>
    </row>
    <row r="25" spans="1:8" s="176" customFormat="1" ht="26.4" customHeight="1" x14ac:dyDescent="0.35">
      <c r="A25" s="226" t="s">
        <v>101</v>
      </c>
      <c r="B25" s="288" t="s">
        <v>252</v>
      </c>
    </row>
    <row r="26" spans="1:8" s="176" customFormat="1" ht="26.4" customHeight="1" x14ac:dyDescent="0.35">
      <c r="A26" s="226" t="s">
        <v>102</v>
      </c>
      <c r="B26" s="227" t="s">
        <v>103</v>
      </c>
    </row>
    <row r="27" spans="1:8" s="176" customFormat="1" ht="26.4" customHeight="1" x14ac:dyDescent="0.35">
      <c r="A27" s="226" t="s">
        <v>104</v>
      </c>
      <c r="B27" s="227" t="s">
        <v>105</v>
      </c>
    </row>
    <row r="28" spans="1:8" s="176" customFormat="1" ht="26.4" customHeight="1" x14ac:dyDescent="0.35">
      <c r="A28" s="226" t="s">
        <v>106</v>
      </c>
      <c r="B28" s="227" t="s">
        <v>107</v>
      </c>
    </row>
    <row r="29" spans="1:8" s="176" customFormat="1" ht="26.4" customHeight="1" x14ac:dyDescent="0.35">
      <c r="A29" s="226" t="s">
        <v>108</v>
      </c>
      <c r="B29" s="227" t="s">
        <v>103</v>
      </c>
    </row>
    <row r="30" spans="1:8" s="176" customFormat="1" ht="26.4" customHeight="1" x14ac:dyDescent="0.35">
      <c r="A30" s="226" t="s">
        <v>109</v>
      </c>
      <c r="B30" s="228" t="s">
        <v>179</v>
      </c>
    </row>
    <row r="31" spans="1:8" s="176" customFormat="1" ht="26.4" customHeight="1" x14ac:dyDescent="0.35">
      <c r="A31" s="226" t="s">
        <v>110</v>
      </c>
      <c r="B31" s="227" t="s">
        <v>111</v>
      </c>
    </row>
    <row r="32" spans="1:8" s="176" customFormat="1" ht="26.4" customHeight="1" x14ac:dyDescent="0.35">
      <c r="A32" s="226" t="s">
        <v>187</v>
      </c>
      <c r="B32" s="227" t="s">
        <v>103</v>
      </c>
    </row>
    <row r="33" spans="1:1" hidden="1" x14ac:dyDescent="0.3"/>
    <row r="34" spans="1:1" ht="21" hidden="1" x14ac:dyDescent="0.3">
      <c r="A34" s="118"/>
    </row>
    <row r="35" spans="1:1" hidden="1" x14ac:dyDescent="0.3"/>
    <row r="36" spans="1:1" hidden="1" x14ac:dyDescent="0.3"/>
    <row r="37" spans="1:1" hidden="1" x14ac:dyDescent="0.3"/>
    <row r="38" spans="1:1" hidden="1" x14ac:dyDescent="0.3"/>
    <row r="39" spans="1:1" hidden="1" x14ac:dyDescent="0.3"/>
    <row r="40" spans="1:1" hidden="1" x14ac:dyDescent="0.3"/>
    <row r="41" spans="1:1" hidden="1" x14ac:dyDescent="0.3"/>
    <row r="42" spans="1:1" hidden="1" x14ac:dyDescent="0.3"/>
    <row r="43" spans="1:1" hidden="1" x14ac:dyDescent="0.3"/>
    <row r="44" spans="1:1" hidden="1" x14ac:dyDescent="0.3"/>
    <row r="45" spans="1:1" hidden="1" x14ac:dyDescent="0.3"/>
    <row r="46" spans="1:1" hidden="1" x14ac:dyDescent="0.3"/>
    <row r="47" spans="1:1" hidden="1" x14ac:dyDescent="0.3"/>
    <row r="48" spans="1:1" ht="5.25" customHeight="1" x14ac:dyDescent="0.3"/>
    <row r="49" spans="1:8" hidden="1" x14ac:dyDescent="0.3"/>
    <row r="50" spans="1:8" ht="18" hidden="1" x14ac:dyDescent="0.3">
      <c r="A50" s="119" t="s">
        <v>115</v>
      </c>
    </row>
    <row r="51" spans="1:8" hidden="1" x14ac:dyDescent="0.3"/>
    <row r="52" spans="1:8" hidden="1" x14ac:dyDescent="0.3"/>
    <row r="53" spans="1:8" hidden="1" x14ac:dyDescent="0.3"/>
    <row r="54" spans="1:8" ht="6" customHeight="1" thickBot="1" x14ac:dyDescent="0.35"/>
    <row r="55" spans="1:8" ht="12.6" customHeight="1" x14ac:dyDescent="0.3">
      <c r="B55" s="381" t="s">
        <v>194</v>
      </c>
      <c r="C55" s="377"/>
      <c r="D55" s="377"/>
      <c r="E55" s="377"/>
      <c r="F55" s="377"/>
      <c r="G55" s="377"/>
      <c r="H55" s="378"/>
    </row>
    <row r="56" spans="1:8" ht="15" thickBot="1" x14ac:dyDescent="0.35">
      <c r="B56" s="382"/>
      <c r="C56" s="379"/>
      <c r="D56" s="379"/>
      <c r="E56" s="379"/>
      <c r="F56" s="379"/>
      <c r="G56" s="379"/>
      <c r="H56" s="380"/>
    </row>
    <row r="57" spans="1:8" x14ac:dyDescent="0.3"/>
    <row r="58" spans="1:8" x14ac:dyDescent="0.3"/>
    <row r="59" spans="1:8" hidden="1" x14ac:dyDescent="0.3"/>
    <row r="60" spans="1:8" hidden="1" x14ac:dyDescent="0.3"/>
    <row r="61" spans="1:8" hidden="1" x14ac:dyDescent="0.3"/>
    <row r="62" spans="1:8" hidden="1" x14ac:dyDescent="0.3"/>
    <row r="63" spans="1:8" hidden="1" x14ac:dyDescent="0.3"/>
    <row r="64" spans="1:8" hidden="1" x14ac:dyDescent="0.3"/>
    <row r="65" x14ac:dyDescent="0.3"/>
  </sheetData>
  <sheetProtection algorithmName="SHA-512" hashValue="zCRH36Wqi44ZVosHVu4PJhOfSNKedZ6blvfaMUw6a2FN4qejDnZbMLynCsrCs6PJYeOXYSwuSVMkIoYB9eKOzQ==" saltValue="8FxXM0hTez34su3okH0aSg==" spinCount="100000" sheet="1" objects="1" scenarios="1"/>
  <mergeCells count="23">
    <mergeCell ref="C55:H56"/>
    <mergeCell ref="B55:B56"/>
    <mergeCell ref="A20:B20"/>
    <mergeCell ref="A12:H12"/>
    <mergeCell ref="A13:H13"/>
    <mergeCell ref="A15:H15"/>
    <mergeCell ref="A18:H18"/>
    <mergeCell ref="A14:H14"/>
    <mergeCell ref="A16:H16"/>
    <mergeCell ref="A17:H17"/>
    <mergeCell ref="A1:H1"/>
    <mergeCell ref="B4:H4"/>
    <mergeCell ref="A10:H10"/>
    <mergeCell ref="A11:H11"/>
    <mergeCell ref="A2:H2"/>
    <mergeCell ref="A3:H3"/>
    <mergeCell ref="A9:H9"/>
    <mergeCell ref="G6:H6"/>
    <mergeCell ref="E6:F6"/>
    <mergeCell ref="A7:H7"/>
    <mergeCell ref="A8:B8"/>
    <mergeCell ref="C8:G8"/>
    <mergeCell ref="A5:B5"/>
  </mergeCells>
  <hyperlinks>
    <hyperlink ref="B6" r:id="rId1" xr:uid="{00000000-0004-0000-0000-000000000000}"/>
    <hyperlink ref="C8" r:id="rId2" xr:uid="{00000000-0004-0000-0000-000001000000}"/>
  </hyperlinks>
  <pageMargins left="0.2" right="0.2" top="0.25" bottom="0.2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AO137"/>
  <sheetViews>
    <sheetView workbookViewId="0">
      <pane ySplit="2" topLeftCell="A3" activePane="bottomLeft" state="frozen"/>
      <selection pane="bottomLeft" activeCell="B1" sqref="B1:C1"/>
    </sheetView>
  </sheetViews>
  <sheetFormatPr defaultColWidth="0" defaultRowHeight="18" zeroHeight="1" x14ac:dyDescent="0.3"/>
  <cols>
    <col min="1" max="1" width="5.6640625" style="1" customWidth="1"/>
    <col min="2" max="2" width="32.33203125" style="2" customWidth="1"/>
    <col min="3" max="3" width="8" style="1" bestFit="1" customWidth="1"/>
    <col min="4" max="4" width="12.109375" style="1" customWidth="1"/>
    <col min="5" max="5" width="6" style="1" bestFit="1" customWidth="1"/>
    <col min="6" max="6" width="8.109375" style="1" customWidth="1"/>
    <col min="7" max="7" width="6.5546875" style="1" customWidth="1"/>
    <col min="8" max="8" width="32.6640625" style="1" customWidth="1"/>
    <col min="9" max="9" width="13.33203125" style="1" customWidth="1"/>
    <col min="10" max="10" width="41.109375" style="10" customWidth="1"/>
    <col min="11" max="11" width="16.6640625" style="1" bestFit="1" customWidth="1"/>
    <col min="12" max="12" width="22.6640625" style="1" customWidth="1"/>
    <col min="13" max="13" width="18.33203125" style="1" bestFit="1" customWidth="1"/>
    <col min="14" max="14" width="20.6640625" style="1" bestFit="1" customWidth="1"/>
    <col min="15" max="15" width="24.33203125" style="1" customWidth="1"/>
    <col min="16" max="16" width="17" style="1" bestFit="1" customWidth="1"/>
    <col min="17" max="17" width="20.88671875" style="2" customWidth="1"/>
    <col min="18" max="18" width="117.6640625" style="1" customWidth="1"/>
    <col min="19" max="19" width="8.88671875" style="3" customWidth="1"/>
    <col min="20" max="41" width="8.88671875" style="3" hidden="1" customWidth="1"/>
    <col min="42" max="16384" width="9.109375" style="1" hidden="1"/>
  </cols>
  <sheetData>
    <row r="1" spans="1:18" s="3" customFormat="1" ht="31.95" customHeight="1" thickBot="1" x14ac:dyDescent="0.35">
      <c r="B1" s="391" t="s">
        <v>157</v>
      </c>
      <c r="C1" s="392"/>
      <c r="J1" s="8"/>
      <c r="Q1" s="4"/>
    </row>
    <row r="2" spans="1:18" s="3" customFormat="1" ht="25.2" customHeight="1" thickBot="1" x14ac:dyDescent="0.35">
      <c r="A2" s="114"/>
      <c r="B2" s="231" t="s">
        <v>78</v>
      </c>
      <c r="C2" s="115">
        <f>'School Data'!B23</f>
        <v>3</v>
      </c>
      <c r="D2" s="396" t="s">
        <v>147</v>
      </c>
      <c r="E2" s="396"/>
      <c r="F2" s="396"/>
      <c r="G2" s="396"/>
      <c r="H2" s="396"/>
      <c r="I2" s="115"/>
      <c r="J2" s="116"/>
      <c r="K2" s="114"/>
      <c r="L2" s="114"/>
      <c r="M2" s="114"/>
      <c r="N2" s="114"/>
      <c r="O2" s="114"/>
      <c r="P2" s="114"/>
      <c r="Q2" s="115"/>
      <c r="R2" s="114"/>
    </row>
    <row r="3" spans="1:18" s="3" customFormat="1" ht="24" customHeight="1" thickBot="1" x14ac:dyDescent="0.35">
      <c r="A3" s="393" t="s">
        <v>156</v>
      </c>
      <c r="B3" s="394"/>
      <c r="C3" s="394"/>
      <c r="D3" s="394"/>
      <c r="E3" s="394"/>
      <c r="F3" s="394"/>
      <c r="G3" s="395"/>
      <c r="J3" s="8"/>
      <c r="Q3" s="4"/>
    </row>
    <row r="4" spans="1:18" s="3" customFormat="1" ht="24" customHeight="1" x14ac:dyDescent="0.3">
      <c r="B4" s="4"/>
      <c r="J4" s="8"/>
      <c r="Q4" s="4"/>
    </row>
    <row r="5" spans="1:18" s="154" customFormat="1" ht="38.4" customHeight="1" x14ac:dyDescent="0.3">
      <c r="A5" s="151" t="s">
        <v>79</v>
      </c>
      <c r="B5" s="151" t="s">
        <v>80</v>
      </c>
      <c r="C5" s="152" t="s">
        <v>146</v>
      </c>
      <c r="D5" s="151" t="s">
        <v>81</v>
      </c>
      <c r="E5" s="152" t="s">
        <v>175</v>
      </c>
      <c r="F5" s="203" t="s">
        <v>166</v>
      </c>
      <c r="G5" s="152" t="s">
        <v>75</v>
      </c>
      <c r="H5" s="151" t="s">
        <v>82</v>
      </c>
      <c r="I5" s="151" t="s">
        <v>113</v>
      </c>
      <c r="J5" s="151" t="s">
        <v>83</v>
      </c>
      <c r="K5" s="151" t="s">
        <v>84</v>
      </c>
      <c r="L5" s="151" t="s">
        <v>136</v>
      </c>
      <c r="M5" s="151" t="s">
        <v>137</v>
      </c>
      <c r="N5" s="151" t="s">
        <v>138</v>
      </c>
      <c r="O5" s="153" t="s">
        <v>139</v>
      </c>
      <c r="P5" s="151" t="s">
        <v>140</v>
      </c>
      <c r="Q5" s="151" t="s">
        <v>145</v>
      </c>
      <c r="R5" s="151" t="s">
        <v>143</v>
      </c>
    </row>
    <row r="6" spans="1:18" ht="24" customHeight="1" x14ac:dyDescent="0.3">
      <c r="A6" s="156">
        <f>IF(B6="","",1)</f>
        <v>1</v>
      </c>
      <c r="B6" s="284" t="s">
        <v>180</v>
      </c>
      <c r="C6" s="147">
        <v>1234</v>
      </c>
      <c r="D6" s="148">
        <v>38454</v>
      </c>
      <c r="E6" s="148" t="s">
        <v>171</v>
      </c>
      <c r="F6" s="148" t="s">
        <v>169</v>
      </c>
      <c r="G6" s="9">
        <v>220</v>
      </c>
      <c r="H6" s="146" t="s">
        <v>116</v>
      </c>
      <c r="I6" s="146" t="s">
        <v>114</v>
      </c>
      <c r="J6" s="155" t="s">
        <v>85</v>
      </c>
      <c r="K6" s="149">
        <v>9426402420</v>
      </c>
      <c r="L6" s="150" t="s">
        <v>193</v>
      </c>
      <c r="M6" s="150" t="s">
        <v>153</v>
      </c>
      <c r="N6" s="150" t="s">
        <v>188</v>
      </c>
      <c r="O6" s="140" t="s">
        <v>141</v>
      </c>
      <c r="P6" s="149" t="s">
        <v>149</v>
      </c>
      <c r="Q6" s="140" t="s">
        <v>142</v>
      </c>
      <c r="R6" s="140" t="s">
        <v>154</v>
      </c>
    </row>
    <row r="7" spans="1:18" ht="24" customHeight="1" x14ac:dyDescent="0.3">
      <c r="A7" s="156">
        <f>IF(B7="","",A6+1)</f>
        <v>2</v>
      </c>
      <c r="B7" s="285" t="s">
        <v>181</v>
      </c>
      <c r="C7" s="147">
        <v>1234</v>
      </c>
      <c r="D7" s="148">
        <v>38454</v>
      </c>
      <c r="E7" s="148" t="s">
        <v>171</v>
      </c>
      <c r="F7" s="148" t="s">
        <v>169</v>
      </c>
      <c r="G7" s="9">
        <v>220</v>
      </c>
      <c r="H7" s="146" t="s">
        <v>116</v>
      </c>
      <c r="I7" s="146" t="s">
        <v>114</v>
      </c>
      <c r="J7" s="155" t="s">
        <v>85</v>
      </c>
      <c r="K7" s="149">
        <v>9426402420</v>
      </c>
      <c r="L7" s="150" t="s">
        <v>193</v>
      </c>
      <c r="M7" s="150" t="s">
        <v>153</v>
      </c>
      <c r="N7" s="150" t="s">
        <v>188</v>
      </c>
      <c r="O7" s="140" t="s">
        <v>141</v>
      </c>
      <c r="P7" s="149" t="s">
        <v>149</v>
      </c>
      <c r="Q7" s="140" t="s">
        <v>142</v>
      </c>
      <c r="R7" s="140"/>
    </row>
    <row r="8" spans="1:18" ht="24" customHeight="1" x14ac:dyDescent="0.3">
      <c r="A8" s="156" t="str">
        <f>IF(B8="","",A7+1)</f>
        <v/>
      </c>
      <c r="B8" s="286"/>
      <c r="C8" s="147"/>
      <c r="D8" s="148"/>
      <c r="E8" s="148"/>
      <c r="F8" s="148"/>
      <c r="G8" s="9"/>
      <c r="H8" s="146"/>
      <c r="I8" s="146"/>
      <c r="J8" s="155"/>
      <c r="K8" s="149"/>
      <c r="L8" s="150"/>
      <c r="M8" s="150"/>
      <c r="N8" s="150"/>
      <c r="O8" s="140"/>
      <c r="P8" s="149"/>
      <c r="Q8" s="140"/>
      <c r="R8" s="140"/>
    </row>
    <row r="9" spans="1:18" ht="24" customHeight="1" x14ac:dyDescent="0.3">
      <c r="A9" s="156" t="str">
        <f t="shared" ref="A9:A70" si="0">IF(B9="","",A8+1)</f>
        <v/>
      </c>
      <c r="B9" s="285"/>
      <c r="C9" s="147"/>
      <c r="D9" s="148"/>
      <c r="E9" s="148"/>
      <c r="F9" s="148"/>
      <c r="G9" s="9"/>
      <c r="H9" s="146"/>
      <c r="I9" s="146"/>
      <c r="J9" s="155"/>
      <c r="K9" s="149"/>
      <c r="L9" s="150"/>
      <c r="M9" s="150"/>
      <c r="N9" s="150"/>
      <c r="O9" s="140"/>
      <c r="P9" s="149"/>
      <c r="Q9" s="140"/>
      <c r="R9" s="140"/>
    </row>
    <row r="10" spans="1:18" ht="24" customHeight="1" x14ac:dyDescent="0.3">
      <c r="A10" s="156" t="str">
        <f t="shared" si="0"/>
        <v/>
      </c>
      <c r="B10" s="285"/>
      <c r="C10" s="147"/>
      <c r="D10" s="148"/>
      <c r="E10" s="148"/>
      <c r="F10" s="148"/>
      <c r="G10" s="9"/>
      <c r="H10" s="146"/>
      <c r="I10" s="146"/>
      <c r="J10" s="155"/>
      <c r="K10" s="149"/>
      <c r="L10" s="150"/>
      <c r="M10" s="150"/>
      <c r="N10" s="150"/>
      <c r="O10" s="140"/>
      <c r="P10" s="149"/>
      <c r="Q10" s="140"/>
      <c r="R10" s="140"/>
    </row>
    <row r="11" spans="1:18" ht="24" customHeight="1" x14ac:dyDescent="0.3">
      <c r="A11" s="156" t="str">
        <f t="shared" si="0"/>
        <v/>
      </c>
      <c r="B11" s="285"/>
      <c r="C11" s="147"/>
      <c r="D11" s="148"/>
      <c r="E11" s="148"/>
      <c r="F11" s="148"/>
      <c r="G11" s="9"/>
      <c r="H11" s="146"/>
      <c r="I11" s="146"/>
      <c r="J11" s="155"/>
      <c r="K11" s="149"/>
      <c r="L11" s="150"/>
      <c r="M11" s="150"/>
      <c r="N11" s="150"/>
      <c r="O11" s="140"/>
      <c r="P11" s="149"/>
      <c r="Q11" s="140"/>
      <c r="R11" s="140"/>
    </row>
    <row r="12" spans="1:18" ht="24" customHeight="1" x14ac:dyDescent="0.3">
      <c r="A12" s="156" t="str">
        <f t="shared" si="0"/>
        <v/>
      </c>
      <c r="B12" s="285"/>
      <c r="C12" s="147"/>
      <c r="D12" s="148"/>
      <c r="E12" s="148"/>
      <c r="F12" s="148"/>
      <c r="G12" s="9"/>
      <c r="H12" s="146"/>
      <c r="I12" s="146"/>
      <c r="J12" s="155"/>
      <c r="K12" s="149"/>
      <c r="L12" s="150"/>
      <c r="M12" s="150"/>
      <c r="N12" s="150"/>
      <c r="O12" s="140"/>
      <c r="P12" s="149"/>
      <c r="Q12" s="140"/>
      <c r="R12" s="140"/>
    </row>
    <row r="13" spans="1:18" ht="24" customHeight="1" x14ac:dyDescent="0.3">
      <c r="A13" s="156" t="str">
        <f t="shared" si="0"/>
        <v/>
      </c>
      <c r="B13" s="285"/>
      <c r="C13" s="147"/>
      <c r="D13" s="148"/>
      <c r="E13" s="148"/>
      <c r="F13" s="148"/>
      <c r="G13" s="9"/>
      <c r="H13" s="146"/>
      <c r="I13" s="146"/>
      <c r="J13" s="155"/>
      <c r="K13" s="149"/>
      <c r="L13" s="150"/>
      <c r="M13" s="150"/>
      <c r="N13" s="150"/>
      <c r="O13" s="140"/>
      <c r="P13" s="149"/>
      <c r="Q13" s="140"/>
      <c r="R13" s="140"/>
    </row>
    <row r="14" spans="1:18" ht="24" customHeight="1" x14ac:dyDescent="0.3">
      <c r="A14" s="156" t="str">
        <f t="shared" si="0"/>
        <v/>
      </c>
      <c r="B14" s="285"/>
      <c r="C14" s="147"/>
      <c r="D14" s="148"/>
      <c r="E14" s="148"/>
      <c r="F14" s="148"/>
      <c r="G14" s="9"/>
      <c r="H14" s="146"/>
      <c r="I14" s="146"/>
      <c r="J14" s="155"/>
      <c r="K14" s="149"/>
      <c r="L14" s="150"/>
      <c r="M14" s="150"/>
      <c r="N14" s="150"/>
      <c r="O14" s="140"/>
      <c r="P14" s="149"/>
      <c r="Q14" s="140"/>
      <c r="R14" s="140"/>
    </row>
    <row r="15" spans="1:18" ht="24" customHeight="1" x14ac:dyDescent="0.3">
      <c r="A15" s="156" t="str">
        <f t="shared" si="0"/>
        <v/>
      </c>
      <c r="B15" s="285"/>
      <c r="C15" s="147"/>
      <c r="D15" s="148"/>
      <c r="E15" s="148"/>
      <c r="F15" s="148"/>
      <c r="G15" s="9"/>
      <c r="H15" s="146"/>
      <c r="I15" s="146"/>
      <c r="J15" s="155"/>
      <c r="K15" s="149"/>
      <c r="L15" s="150"/>
      <c r="M15" s="150"/>
      <c r="N15" s="150"/>
      <c r="O15" s="140"/>
      <c r="P15" s="149"/>
      <c r="Q15" s="140"/>
      <c r="R15" s="140"/>
    </row>
    <row r="16" spans="1:18" ht="24" customHeight="1" x14ac:dyDescent="0.3">
      <c r="A16" s="156" t="str">
        <f t="shared" si="0"/>
        <v/>
      </c>
      <c r="B16" s="285"/>
      <c r="C16" s="147"/>
      <c r="D16" s="148"/>
      <c r="E16" s="148"/>
      <c r="F16" s="148"/>
      <c r="G16" s="9"/>
      <c r="H16" s="146"/>
      <c r="I16" s="146"/>
      <c r="J16" s="155"/>
      <c r="K16" s="149"/>
      <c r="L16" s="150"/>
      <c r="M16" s="150"/>
      <c r="N16" s="150"/>
      <c r="O16" s="140"/>
      <c r="P16" s="149"/>
      <c r="Q16" s="140"/>
      <c r="R16" s="140"/>
    </row>
    <row r="17" spans="1:18" ht="24" customHeight="1" x14ac:dyDescent="0.3">
      <c r="A17" s="156" t="str">
        <f t="shared" si="0"/>
        <v/>
      </c>
      <c r="B17" s="285"/>
      <c r="C17" s="147"/>
      <c r="D17" s="148"/>
      <c r="E17" s="148"/>
      <c r="F17" s="148"/>
      <c r="G17" s="9"/>
      <c r="H17" s="146"/>
      <c r="I17" s="146"/>
      <c r="J17" s="155"/>
      <c r="K17" s="149"/>
      <c r="L17" s="150"/>
      <c r="M17" s="150"/>
      <c r="N17" s="150"/>
      <c r="O17" s="140"/>
      <c r="P17" s="149"/>
      <c r="Q17" s="140"/>
      <c r="R17" s="140"/>
    </row>
    <row r="18" spans="1:18" ht="24" customHeight="1" x14ac:dyDescent="0.3">
      <c r="A18" s="156" t="str">
        <f t="shared" si="0"/>
        <v/>
      </c>
      <c r="B18" s="285"/>
      <c r="C18" s="147"/>
      <c r="D18" s="148"/>
      <c r="E18" s="148"/>
      <c r="F18" s="148"/>
      <c r="G18" s="9"/>
      <c r="H18" s="146"/>
      <c r="I18" s="146"/>
      <c r="J18" s="155"/>
      <c r="K18" s="149"/>
      <c r="L18" s="150"/>
      <c r="M18" s="150"/>
      <c r="N18" s="150"/>
      <c r="O18" s="140"/>
      <c r="P18" s="149"/>
      <c r="Q18" s="140"/>
      <c r="R18" s="140"/>
    </row>
    <row r="19" spans="1:18" ht="24" customHeight="1" x14ac:dyDescent="0.3">
      <c r="A19" s="156" t="str">
        <f t="shared" si="0"/>
        <v/>
      </c>
      <c r="B19" s="285"/>
      <c r="C19" s="147"/>
      <c r="D19" s="148"/>
      <c r="E19" s="148"/>
      <c r="F19" s="148"/>
      <c r="G19" s="9"/>
      <c r="H19" s="146"/>
      <c r="I19" s="146"/>
      <c r="J19" s="155"/>
      <c r="K19" s="149"/>
      <c r="L19" s="150"/>
      <c r="M19" s="150"/>
      <c r="N19" s="150"/>
      <c r="O19" s="140"/>
      <c r="P19" s="149"/>
      <c r="Q19" s="140"/>
      <c r="R19" s="140"/>
    </row>
    <row r="20" spans="1:18" ht="24" customHeight="1" x14ac:dyDescent="0.3">
      <c r="A20" s="156" t="str">
        <f t="shared" si="0"/>
        <v/>
      </c>
      <c r="B20" s="285"/>
      <c r="C20" s="147"/>
      <c r="D20" s="148"/>
      <c r="E20" s="148"/>
      <c r="F20" s="148"/>
      <c r="G20" s="9"/>
      <c r="H20" s="146"/>
      <c r="I20" s="146"/>
      <c r="J20" s="155"/>
      <c r="K20" s="149"/>
      <c r="L20" s="150"/>
      <c r="M20" s="150"/>
      <c r="N20" s="150"/>
      <c r="O20" s="140"/>
      <c r="P20" s="149"/>
      <c r="Q20" s="140"/>
      <c r="R20" s="140"/>
    </row>
    <row r="21" spans="1:18" ht="24" customHeight="1" x14ac:dyDescent="0.3">
      <c r="A21" s="156" t="str">
        <f t="shared" si="0"/>
        <v/>
      </c>
      <c r="B21" s="285"/>
      <c r="C21" s="147"/>
      <c r="D21" s="148"/>
      <c r="E21" s="148"/>
      <c r="F21" s="148"/>
      <c r="G21" s="9"/>
      <c r="H21" s="146"/>
      <c r="I21" s="146"/>
      <c r="J21" s="155"/>
      <c r="K21" s="149"/>
      <c r="L21" s="150"/>
      <c r="M21" s="150"/>
      <c r="N21" s="150"/>
      <c r="O21" s="140"/>
      <c r="P21" s="149"/>
      <c r="Q21" s="140"/>
      <c r="R21" s="140"/>
    </row>
    <row r="22" spans="1:18" ht="24" customHeight="1" x14ac:dyDescent="0.3">
      <c r="A22" s="156" t="str">
        <f t="shared" si="0"/>
        <v/>
      </c>
      <c r="B22" s="285"/>
      <c r="C22" s="147"/>
      <c r="D22" s="148"/>
      <c r="E22" s="148"/>
      <c r="F22" s="148"/>
      <c r="G22" s="9"/>
      <c r="H22" s="146"/>
      <c r="I22" s="146"/>
      <c r="J22" s="155"/>
      <c r="K22" s="149"/>
      <c r="L22" s="150"/>
      <c r="M22" s="150"/>
      <c r="N22" s="150"/>
      <c r="O22" s="140"/>
      <c r="P22" s="149"/>
      <c r="Q22" s="140"/>
      <c r="R22" s="140"/>
    </row>
    <row r="23" spans="1:18" ht="24" customHeight="1" x14ac:dyDescent="0.3">
      <c r="A23" s="156" t="str">
        <f t="shared" si="0"/>
        <v/>
      </c>
      <c r="B23" s="285"/>
      <c r="C23" s="147"/>
      <c r="D23" s="148"/>
      <c r="E23" s="148"/>
      <c r="F23" s="148"/>
      <c r="G23" s="9"/>
      <c r="H23" s="146"/>
      <c r="I23" s="146"/>
      <c r="J23" s="155"/>
      <c r="K23" s="149"/>
      <c r="L23" s="150"/>
      <c r="M23" s="150"/>
      <c r="N23" s="150"/>
      <c r="O23" s="140"/>
      <c r="P23" s="149"/>
      <c r="Q23" s="140"/>
      <c r="R23" s="140"/>
    </row>
    <row r="24" spans="1:18" ht="24" customHeight="1" x14ac:dyDescent="0.3">
      <c r="A24" s="156" t="str">
        <f t="shared" si="0"/>
        <v/>
      </c>
      <c r="B24" s="285"/>
      <c r="C24" s="147"/>
      <c r="D24" s="148"/>
      <c r="E24" s="148"/>
      <c r="F24" s="148"/>
      <c r="G24" s="9"/>
      <c r="H24" s="146"/>
      <c r="I24" s="146"/>
      <c r="J24" s="155"/>
      <c r="K24" s="149"/>
      <c r="L24" s="150"/>
      <c r="M24" s="150"/>
      <c r="N24" s="150"/>
      <c r="O24" s="140"/>
      <c r="P24" s="149"/>
      <c r="Q24" s="140"/>
      <c r="R24" s="140"/>
    </row>
    <row r="25" spans="1:18" ht="24" customHeight="1" x14ac:dyDescent="0.3">
      <c r="A25" s="156" t="str">
        <f t="shared" si="0"/>
        <v/>
      </c>
      <c r="B25" s="285"/>
      <c r="C25" s="147"/>
      <c r="D25" s="148"/>
      <c r="E25" s="148"/>
      <c r="F25" s="148"/>
      <c r="G25" s="9"/>
      <c r="H25" s="146"/>
      <c r="I25" s="146"/>
      <c r="J25" s="155"/>
      <c r="K25" s="149"/>
      <c r="L25" s="150"/>
      <c r="M25" s="150"/>
      <c r="N25" s="150"/>
      <c r="O25" s="140"/>
      <c r="P25" s="149"/>
      <c r="Q25" s="140"/>
      <c r="R25" s="140"/>
    </row>
    <row r="26" spans="1:18" ht="24" customHeight="1" x14ac:dyDescent="0.3">
      <c r="A26" s="156" t="str">
        <f t="shared" si="0"/>
        <v/>
      </c>
      <c r="B26" s="285"/>
      <c r="C26" s="147"/>
      <c r="D26" s="148"/>
      <c r="E26" s="148"/>
      <c r="F26" s="148"/>
      <c r="G26" s="9"/>
      <c r="H26" s="146"/>
      <c r="I26" s="146"/>
      <c r="J26" s="155"/>
      <c r="K26" s="149"/>
      <c r="L26" s="150"/>
      <c r="M26" s="150"/>
      <c r="N26" s="150"/>
      <c r="O26" s="140"/>
      <c r="P26" s="149"/>
      <c r="Q26" s="140"/>
      <c r="R26" s="140"/>
    </row>
    <row r="27" spans="1:18" ht="24" customHeight="1" x14ac:dyDescent="0.3">
      <c r="A27" s="156" t="str">
        <f t="shared" si="0"/>
        <v/>
      </c>
      <c r="B27" s="285"/>
      <c r="C27" s="147"/>
      <c r="D27" s="148"/>
      <c r="E27" s="148"/>
      <c r="F27" s="148"/>
      <c r="G27" s="9"/>
      <c r="H27" s="146"/>
      <c r="I27" s="146"/>
      <c r="J27" s="155"/>
      <c r="K27" s="149"/>
      <c r="L27" s="150"/>
      <c r="M27" s="150"/>
      <c r="N27" s="150"/>
      <c r="O27" s="140"/>
      <c r="P27" s="149"/>
      <c r="Q27" s="140"/>
      <c r="R27" s="140"/>
    </row>
    <row r="28" spans="1:18" ht="24" customHeight="1" x14ac:dyDescent="0.3">
      <c r="A28" s="156" t="str">
        <f t="shared" si="0"/>
        <v/>
      </c>
      <c r="B28" s="285"/>
      <c r="C28" s="147"/>
      <c r="D28" s="148"/>
      <c r="E28" s="148"/>
      <c r="F28" s="148"/>
      <c r="G28" s="9"/>
      <c r="H28" s="146"/>
      <c r="I28" s="146"/>
      <c r="J28" s="155"/>
      <c r="K28" s="149"/>
      <c r="L28" s="150"/>
      <c r="M28" s="150"/>
      <c r="N28" s="150"/>
      <c r="O28" s="140"/>
      <c r="P28" s="149"/>
      <c r="Q28" s="140"/>
      <c r="R28" s="140"/>
    </row>
    <row r="29" spans="1:18" ht="24" customHeight="1" x14ac:dyDescent="0.3">
      <c r="A29" s="156" t="str">
        <f t="shared" si="0"/>
        <v/>
      </c>
      <c r="B29" s="285"/>
      <c r="C29" s="147"/>
      <c r="D29" s="148"/>
      <c r="E29" s="148"/>
      <c r="F29" s="148"/>
      <c r="G29" s="9"/>
      <c r="H29" s="146"/>
      <c r="I29" s="146"/>
      <c r="J29" s="155"/>
      <c r="K29" s="149"/>
      <c r="L29" s="150"/>
      <c r="M29" s="150"/>
      <c r="N29" s="150"/>
      <c r="O29" s="140"/>
      <c r="P29" s="149"/>
      <c r="Q29" s="140"/>
      <c r="R29" s="140"/>
    </row>
    <row r="30" spans="1:18" ht="24" customHeight="1" x14ac:dyDescent="0.3">
      <c r="A30" s="156" t="str">
        <f t="shared" si="0"/>
        <v/>
      </c>
      <c r="B30" s="285"/>
      <c r="C30" s="147"/>
      <c r="D30" s="148"/>
      <c r="E30" s="148"/>
      <c r="F30" s="148"/>
      <c r="G30" s="9"/>
      <c r="H30" s="146"/>
      <c r="I30" s="146"/>
      <c r="J30" s="155"/>
      <c r="K30" s="149"/>
      <c r="L30" s="150"/>
      <c r="M30" s="150"/>
      <c r="N30" s="150"/>
      <c r="O30" s="140"/>
      <c r="P30" s="149"/>
      <c r="Q30" s="140"/>
      <c r="R30" s="140"/>
    </row>
    <row r="31" spans="1:18" ht="24" customHeight="1" x14ac:dyDescent="0.3">
      <c r="A31" s="156" t="str">
        <f t="shared" si="0"/>
        <v/>
      </c>
      <c r="B31" s="285"/>
      <c r="C31" s="147"/>
      <c r="D31" s="148"/>
      <c r="E31" s="148"/>
      <c r="F31" s="148"/>
      <c r="G31" s="9"/>
      <c r="H31" s="146"/>
      <c r="I31" s="146"/>
      <c r="J31" s="155"/>
      <c r="K31" s="149"/>
      <c r="L31" s="150"/>
      <c r="M31" s="150"/>
      <c r="N31" s="150"/>
      <c r="O31" s="140"/>
      <c r="P31" s="149"/>
      <c r="Q31" s="140"/>
      <c r="R31" s="140"/>
    </row>
    <row r="32" spans="1:18" ht="24" customHeight="1" x14ac:dyDescent="0.3">
      <c r="A32" s="156" t="str">
        <f t="shared" si="0"/>
        <v/>
      </c>
      <c r="B32" s="285"/>
      <c r="C32" s="147"/>
      <c r="D32" s="148"/>
      <c r="E32" s="148"/>
      <c r="F32" s="148"/>
      <c r="G32" s="9"/>
      <c r="H32" s="146"/>
      <c r="I32" s="146"/>
      <c r="J32" s="155"/>
      <c r="K32" s="149"/>
      <c r="L32" s="150"/>
      <c r="M32" s="150"/>
      <c r="N32" s="150"/>
      <c r="O32" s="140"/>
      <c r="P32" s="149"/>
      <c r="Q32" s="140"/>
      <c r="R32" s="140"/>
    </row>
    <row r="33" spans="1:18" ht="24" customHeight="1" x14ac:dyDescent="0.3">
      <c r="A33" s="156" t="str">
        <f t="shared" si="0"/>
        <v/>
      </c>
      <c r="B33" s="285"/>
      <c r="C33" s="147"/>
      <c r="D33" s="148"/>
      <c r="E33" s="148"/>
      <c r="F33" s="148"/>
      <c r="G33" s="9"/>
      <c r="H33" s="146"/>
      <c r="I33" s="146"/>
      <c r="J33" s="155"/>
      <c r="K33" s="149"/>
      <c r="L33" s="150"/>
      <c r="M33" s="150"/>
      <c r="N33" s="150"/>
      <c r="O33" s="140"/>
      <c r="P33" s="149"/>
      <c r="Q33" s="140"/>
      <c r="R33" s="140"/>
    </row>
    <row r="34" spans="1:18" ht="24" customHeight="1" x14ac:dyDescent="0.3">
      <c r="A34" s="156" t="str">
        <f t="shared" si="0"/>
        <v/>
      </c>
      <c r="B34" s="285"/>
      <c r="C34" s="147"/>
      <c r="D34" s="148"/>
      <c r="E34" s="148"/>
      <c r="F34" s="148"/>
      <c r="G34" s="9"/>
      <c r="H34" s="146"/>
      <c r="I34" s="146"/>
      <c r="J34" s="155"/>
      <c r="K34" s="149"/>
      <c r="L34" s="150"/>
      <c r="M34" s="150"/>
      <c r="N34" s="150"/>
      <c r="O34" s="140"/>
      <c r="P34" s="149"/>
      <c r="Q34" s="140"/>
      <c r="R34" s="140"/>
    </row>
    <row r="35" spans="1:18" ht="24" customHeight="1" x14ac:dyDescent="0.3">
      <c r="A35" s="156" t="str">
        <f t="shared" si="0"/>
        <v/>
      </c>
      <c r="B35" s="285"/>
      <c r="C35" s="147"/>
      <c r="D35" s="148"/>
      <c r="E35" s="148"/>
      <c r="F35" s="148"/>
      <c r="G35" s="9"/>
      <c r="H35" s="146"/>
      <c r="I35" s="146"/>
      <c r="J35" s="155"/>
      <c r="K35" s="149"/>
      <c r="L35" s="150"/>
      <c r="M35" s="150"/>
      <c r="N35" s="150"/>
      <c r="O35" s="140"/>
      <c r="P35" s="149"/>
      <c r="Q35" s="140"/>
      <c r="R35" s="140"/>
    </row>
    <row r="36" spans="1:18" ht="24" customHeight="1" x14ac:dyDescent="0.3">
      <c r="A36" s="156" t="str">
        <f t="shared" si="0"/>
        <v/>
      </c>
      <c r="B36" s="285"/>
      <c r="C36" s="147"/>
      <c r="D36" s="148"/>
      <c r="E36" s="148"/>
      <c r="F36" s="148"/>
      <c r="G36" s="9"/>
      <c r="H36" s="146"/>
      <c r="I36" s="146"/>
      <c r="J36" s="155"/>
      <c r="K36" s="149"/>
      <c r="L36" s="150"/>
      <c r="M36" s="150"/>
      <c r="N36" s="150"/>
      <c r="O36" s="140"/>
      <c r="P36" s="149"/>
      <c r="Q36" s="140"/>
      <c r="R36" s="140"/>
    </row>
    <row r="37" spans="1:18" ht="24" customHeight="1" x14ac:dyDescent="0.3">
      <c r="A37" s="156" t="str">
        <f t="shared" si="0"/>
        <v/>
      </c>
      <c r="B37" s="285"/>
      <c r="C37" s="147"/>
      <c r="D37" s="148"/>
      <c r="E37" s="148"/>
      <c r="F37" s="148"/>
      <c r="G37" s="9"/>
      <c r="H37" s="146"/>
      <c r="I37" s="146"/>
      <c r="J37" s="155"/>
      <c r="K37" s="149"/>
      <c r="L37" s="150"/>
      <c r="M37" s="150"/>
      <c r="N37" s="150"/>
      <c r="O37" s="140"/>
      <c r="P37" s="149"/>
      <c r="Q37" s="140"/>
      <c r="R37" s="140"/>
    </row>
    <row r="38" spans="1:18" ht="24" customHeight="1" x14ac:dyDescent="0.3">
      <c r="A38" s="156" t="str">
        <f t="shared" si="0"/>
        <v/>
      </c>
      <c r="B38" s="285"/>
      <c r="C38" s="147"/>
      <c r="D38" s="148"/>
      <c r="E38" s="148"/>
      <c r="F38" s="148"/>
      <c r="G38" s="9"/>
      <c r="H38" s="146"/>
      <c r="I38" s="146"/>
      <c r="J38" s="155"/>
      <c r="K38" s="149"/>
      <c r="L38" s="150"/>
      <c r="M38" s="150"/>
      <c r="N38" s="150"/>
      <c r="O38" s="140"/>
      <c r="P38" s="149"/>
      <c r="Q38" s="140"/>
      <c r="R38" s="140"/>
    </row>
    <row r="39" spans="1:18" ht="24" customHeight="1" x14ac:dyDescent="0.3">
      <c r="A39" s="156" t="str">
        <f t="shared" si="0"/>
        <v/>
      </c>
      <c r="B39" s="285"/>
      <c r="C39" s="147"/>
      <c r="D39" s="148"/>
      <c r="E39" s="148"/>
      <c r="F39" s="148"/>
      <c r="G39" s="9"/>
      <c r="H39" s="146"/>
      <c r="I39" s="146"/>
      <c r="J39" s="155"/>
      <c r="K39" s="149"/>
      <c r="L39" s="150"/>
      <c r="M39" s="150"/>
      <c r="N39" s="150"/>
      <c r="O39" s="140"/>
      <c r="P39" s="149"/>
      <c r="Q39" s="140"/>
      <c r="R39" s="140"/>
    </row>
    <row r="40" spans="1:18" ht="24" customHeight="1" x14ac:dyDescent="0.3">
      <c r="A40" s="156" t="str">
        <f t="shared" si="0"/>
        <v/>
      </c>
      <c r="B40" s="285"/>
      <c r="C40" s="147"/>
      <c r="D40" s="148"/>
      <c r="E40" s="148"/>
      <c r="F40" s="148"/>
      <c r="G40" s="9"/>
      <c r="H40" s="146"/>
      <c r="I40" s="146"/>
      <c r="J40" s="155"/>
      <c r="K40" s="149"/>
      <c r="L40" s="150"/>
      <c r="M40" s="150"/>
      <c r="N40" s="150"/>
      <c r="O40" s="140"/>
      <c r="P40" s="149"/>
      <c r="Q40" s="140"/>
      <c r="R40" s="140"/>
    </row>
    <row r="41" spans="1:18" ht="24" customHeight="1" x14ac:dyDescent="0.3">
      <c r="A41" s="156" t="str">
        <f t="shared" si="0"/>
        <v/>
      </c>
      <c r="B41" s="285"/>
      <c r="C41" s="147"/>
      <c r="D41" s="148"/>
      <c r="E41" s="148"/>
      <c r="F41" s="148"/>
      <c r="G41" s="9"/>
      <c r="H41" s="146"/>
      <c r="I41" s="146"/>
      <c r="J41" s="155"/>
      <c r="K41" s="149"/>
      <c r="L41" s="150"/>
      <c r="M41" s="150"/>
      <c r="N41" s="150"/>
      <c r="O41" s="140"/>
      <c r="P41" s="149"/>
      <c r="Q41" s="140"/>
      <c r="R41" s="140"/>
    </row>
    <row r="42" spans="1:18" ht="24" customHeight="1" x14ac:dyDescent="0.3">
      <c r="A42" s="156" t="str">
        <f t="shared" si="0"/>
        <v/>
      </c>
      <c r="B42" s="285"/>
      <c r="C42" s="147"/>
      <c r="D42" s="148"/>
      <c r="E42" s="148"/>
      <c r="F42" s="148"/>
      <c r="G42" s="9"/>
      <c r="H42" s="146"/>
      <c r="I42" s="146"/>
      <c r="J42" s="155"/>
      <c r="K42" s="149"/>
      <c r="L42" s="150"/>
      <c r="M42" s="150"/>
      <c r="N42" s="150"/>
      <c r="O42" s="140"/>
      <c r="P42" s="149"/>
      <c r="Q42" s="140"/>
      <c r="R42" s="140"/>
    </row>
    <row r="43" spans="1:18" ht="24" customHeight="1" x14ac:dyDescent="0.3">
      <c r="A43" s="156" t="str">
        <f t="shared" si="0"/>
        <v/>
      </c>
      <c r="B43" s="285"/>
      <c r="C43" s="147"/>
      <c r="D43" s="148"/>
      <c r="E43" s="148"/>
      <c r="F43" s="148"/>
      <c r="G43" s="9"/>
      <c r="H43" s="146"/>
      <c r="I43" s="146"/>
      <c r="J43" s="155"/>
      <c r="K43" s="149"/>
      <c r="L43" s="150"/>
      <c r="M43" s="150"/>
      <c r="N43" s="150"/>
      <c r="O43" s="140"/>
      <c r="P43" s="149"/>
      <c r="Q43" s="140"/>
      <c r="R43" s="140"/>
    </row>
    <row r="44" spans="1:18" ht="24" customHeight="1" x14ac:dyDescent="0.3">
      <c r="A44" s="156" t="str">
        <f t="shared" si="0"/>
        <v/>
      </c>
      <c r="B44" s="285"/>
      <c r="C44" s="147"/>
      <c r="D44" s="148"/>
      <c r="E44" s="148"/>
      <c r="F44" s="148"/>
      <c r="G44" s="9"/>
      <c r="H44" s="146"/>
      <c r="I44" s="146"/>
      <c r="J44" s="155"/>
      <c r="K44" s="149"/>
      <c r="L44" s="150"/>
      <c r="M44" s="150"/>
      <c r="N44" s="150"/>
      <c r="O44" s="140"/>
      <c r="P44" s="149"/>
      <c r="Q44" s="140"/>
      <c r="R44" s="140"/>
    </row>
    <row r="45" spans="1:18" ht="24" customHeight="1" x14ac:dyDescent="0.3">
      <c r="A45" s="156" t="str">
        <f t="shared" si="0"/>
        <v/>
      </c>
      <c r="B45" s="285"/>
      <c r="C45" s="147"/>
      <c r="D45" s="148"/>
      <c r="E45" s="148"/>
      <c r="F45" s="148"/>
      <c r="G45" s="9"/>
      <c r="H45" s="146"/>
      <c r="I45" s="146"/>
      <c r="J45" s="155"/>
      <c r="K45" s="149"/>
      <c r="L45" s="150"/>
      <c r="M45" s="150"/>
      <c r="N45" s="150"/>
      <c r="O45" s="140"/>
      <c r="P45" s="149"/>
      <c r="Q45" s="140"/>
      <c r="R45" s="140"/>
    </row>
    <row r="46" spans="1:18" ht="24" customHeight="1" x14ac:dyDescent="0.3">
      <c r="A46" s="156" t="str">
        <f t="shared" si="0"/>
        <v/>
      </c>
      <c r="B46" s="285"/>
      <c r="C46" s="147"/>
      <c r="D46" s="148"/>
      <c r="E46" s="148"/>
      <c r="F46" s="148"/>
      <c r="G46" s="9"/>
      <c r="H46" s="146"/>
      <c r="I46" s="146"/>
      <c r="J46" s="155"/>
      <c r="K46" s="149"/>
      <c r="L46" s="150"/>
      <c r="M46" s="150"/>
      <c r="N46" s="150"/>
      <c r="O46" s="140"/>
      <c r="P46" s="149"/>
      <c r="Q46" s="140"/>
      <c r="R46" s="140"/>
    </row>
    <row r="47" spans="1:18" ht="24" customHeight="1" x14ac:dyDescent="0.3">
      <c r="A47" s="156" t="str">
        <f t="shared" si="0"/>
        <v/>
      </c>
      <c r="B47" s="285"/>
      <c r="C47" s="147"/>
      <c r="D47" s="148"/>
      <c r="E47" s="148"/>
      <c r="F47" s="148"/>
      <c r="G47" s="9"/>
      <c r="H47" s="146"/>
      <c r="I47" s="146"/>
      <c r="J47" s="155"/>
      <c r="K47" s="149"/>
      <c r="L47" s="150"/>
      <c r="M47" s="150"/>
      <c r="N47" s="150"/>
      <c r="O47" s="140"/>
      <c r="P47" s="149"/>
      <c r="Q47" s="140"/>
      <c r="R47" s="140"/>
    </row>
    <row r="48" spans="1:18" ht="24" customHeight="1" x14ac:dyDescent="0.3">
      <c r="A48" s="156" t="str">
        <f t="shared" si="0"/>
        <v/>
      </c>
      <c r="B48" s="285"/>
      <c r="C48" s="147"/>
      <c r="D48" s="148"/>
      <c r="E48" s="148"/>
      <c r="F48" s="148"/>
      <c r="G48" s="9"/>
      <c r="H48" s="146"/>
      <c r="I48" s="146"/>
      <c r="J48" s="155"/>
      <c r="K48" s="149"/>
      <c r="L48" s="150"/>
      <c r="M48" s="150"/>
      <c r="N48" s="150"/>
      <c r="O48" s="140"/>
      <c r="P48" s="149"/>
      <c r="Q48" s="140"/>
      <c r="R48" s="140"/>
    </row>
    <row r="49" spans="1:18" ht="24" customHeight="1" x14ac:dyDescent="0.3">
      <c r="A49" s="156" t="str">
        <f t="shared" si="0"/>
        <v/>
      </c>
      <c r="B49" s="285"/>
      <c r="C49" s="147"/>
      <c r="D49" s="148"/>
      <c r="E49" s="148"/>
      <c r="F49" s="148"/>
      <c r="G49" s="9"/>
      <c r="H49" s="146"/>
      <c r="I49" s="146"/>
      <c r="J49" s="155"/>
      <c r="K49" s="149"/>
      <c r="L49" s="150"/>
      <c r="M49" s="150"/>
      <c r="N49" s="150"/>
      <c r="O49" s="140"/>
      <c r="P49" s="149"/>
      <c r="Q49" s="140"/>
      <c r="R49" s="140"/>
    </row>
    <row r="50" spans="1:18" ht="24" customHeight="1" x14ac:dyDescent="0.3">
      <c r="A50" s="156" t="str">
        <f t="shared" si="0"/>
        <v/>
      </c>
      <c r="B50" s="285"/>
      <c r="C50" s="147"/>
      <c r="D50" s="148"/>
      <c r="E50" s="148"/>
      <c r="F50" s="148"/>
      <c r="G50" s="9"/>
      <c r="H50" s="146"/>
      <c r="I50" s="146"/>
      <c r="J50" s="155"/>
      <c r="K50" s="149"/>
      <c r="L50" s="150"/>
      <c r="M50" s="150"/>
      <c r="N50" s="150"/>
      <c r="O50" s="140"/>
      <c r="P50" s="149"/>
      <c r="Q50" s="140"/>
      <c r="R50" s="140"/>
    </row>
    <row r="51" spans="1:18" ht="24" customHeight="1" x14ac:dyDescent="0.3">
      <c r="A51" s="156" t="str">
        <f t="shared" si="0"/>
        <v/>
      </c>
      <c r="B51" s="285"/>
      <c r="C51" s="147"/>
      <c r="D51" s="148"/>
      <c r="E51" s="148"/>
      <c r="F51" s="148"/>
      <c r="G51" s="9"/>
      <c r="H51" s="146"/>
      <c r="I51" s="146"/>
      <c r="J51" s="155"/>
      <c r="K51" s="149"/>
      <c r="L51" s="150"/>
      <c r="M51" s="150"/>
      <c r="N51" s="150"/>
      <c r="O51" s="140"/>
      <c r="P51" s="149"/>
      <c r="Q51" s="140"/>
      <c r="R51" s="140"/>
    </row>
    <row r="52" spans="1:18" ht="24" customHeight="1" x14ac:dyDescent="0.3">
      <c r="A52" s="156" t="str">
        <f t="shared" si="0"/>
        <v/>
      </c>
      <c r="B52" s="285"/>
      <c r="C52" s="147"/>
      <c r="D52" s="148"/>
      <c r="E52" s="148"/>
      <c r="F52" s="148"/>
      <c r="G52" s="9"/>
      <c r="H52" s="146"/>
      <c r="I52" s="146"/>
      <c r="J52" s="155"/>
      <c r="K52" s="149"/>
      <c r="L52" s="150"/>
      <c r="M52" s="150"/>
      <c r="N52" s="150"/>
      <c r="O52" s="140"/>
      <c r="P52" s="149"/>
      <c r="Q52" s="140"/>
      <c r="R52" s="140"/>
    </row>
    <row r="53" spans="1:18" ht="24" customHeight="1" x14ac:dyDescent="0.3">
      <c r="A53" s="156" t="str">
        <f t="shared" si="0"/>
        <v/>
      </c>
      <c r="B53" s="285"/>
      <c r="C53" s="147"/>
      <c r="D53" s="148"/>
      <c r="E53" s="148"/>
      <c r="F53" s="148"/>
      <c r="G53" s="9"/>
      <c r="H53" s="146"/>
      <c r="I53" s="146"/>
      <c r="J53" s="155"/>
      <c r="K53" s="149"/>
      <c r="L53" s="150"/>
      <c r="M53" s="150"/>
      <c r="N53" s="150"/>
      <c r="O53" s="140"/>
      <c r="P53" s="149"/>
      <c r="Q53" s="140"/>
      <c r="R53" s="140"/>
    </row>
    <row r="54" spans="1:18" ht="24" customHeight="1" x14ac:dyDescent="0.3">
      <c r="A54" s="156" t="str">
        <f t="shared" si="0"/>
        <v/>
      </c>
      <c r="B54" s="285"/>
      <c r="C54" s="147"/>
      <c r="D54" s="148"/>
      <c r="E54" s="148"/>
      <c r="F54" s="148"/>
      <c r="G54" s="9"/>
      <c r="H54" s="146"/>
      <c r="I54" s="146"/>
      <c r="J54" s="155"/>
      <c r="K54" s="149"/>
      <c r="L54" s="150"/>
      <c r="M54" s="150"/>
      <c r="N54" s="150"/>
      <c r="O54" s="140"/>
      <c r="P54" s="149"/>
      <c r="Q54" s="140"/>
      <c r="R54" s="140"/>
    </row>
    <row r="55" spans="1:18" ht="24" customHeight="1" x14ac:dyDescent="0.3">
      <c r="A55" s="156" t="str">
        <f t="shared" si="0"/>
        <v/>
      </c>
      <c r="B55" s="285"/>
      <c r="C55" s="147"/>
      <c r="D55" s="148"/>
      <c r="E55" s="148"/>
      <c r="F55" s="148"/>
      <c r="G55" s="9"/>
      <c r="H55" s="146"/>
      <c r="I55" s="146"/>
      <c r="J55" s="155"/>
      <c r="K55" s="149"/>
      <c r="L55" s="150"/>
      <c r="M55" s="150"/>
      <c r="N55" s="150"/>
      <c r="O55" s="140"/>
      <c r="P55" s="149"/>
      <c r="Q55" s="140"/>
      <c r="R55" s="140"/>
    </row>
    <row r="56" spans="1:18" ht="24" customHeight="1" x14ac:dyDescent="0.3">
      <c r="A56" s="156" t="str">
        <f t="shared" si="0"/>
        <v/>
      </c>
      <c r="B56" s="285"/>
      <c r="C56" s="147"/>
      <c r="D56" s="148"/>
      <c r="E56" s="148"/>
      <c r="F56" s="148"/>
      <c r="G56" s="9"/>
      <c r="H56" s="146"/>
      <c r="I56" s="146"/>
      <c r="J56" s="155"/>
      <c r="K56" s="149"/>
      <c r="L56" s="150"/>
      <c r="M56" s="150"/>
      <c r="N56" s="150"/>
      <c r="O56" s="140"/>
      <c r="P56" s="149"/>
      <c r="Q56" s="140"/>
      <c r="R56" s="140"/>
    </row>
    <row r="57" spans="1:18" ht="24" customHeight="1" x14ac:dyDescent="0.3">
      <c r="A57" s="156" t="str">
        <f t="shared" si="0"/>
        <v/>
      </c>
      <c r="B57" s="285"/>
      <c r="C57" s="147"/>
      <c r="D57" s="148"/>
      <c r="E57" s="148"/>
      <c r="F57" s="148"/>
      <c r="G57" s="9"/>
      <c r="H57" s="146"/>
      <c r="I57" s="146"/>
      <c r="J57" s="155"/>
      <c r="K57" s="149"/>
      <c r="L57" s="150"/>
      <c r="M57" s="150"/>
      <c r="N57" s="150"/>
      <c r="O57" s="140"/>
      <c r="P57" s="149"/>
      <c r="Q57" s="140"/>
      <c r="R57" s="140"/>
    </row>
    <row r="58" spans="1:18" ht="24" customHeight="1" x14ac:dyDescent="0.3">
      <c r="A58" s="156" t="str">
        <f t="shared" si="0"/>
        <v/>
      </c>
      <c r="B58" s="285"/>
      <c r="C58" s="147"/>
      <c r="D58" s="148"/>
      <c r="E58" s="148"/>
      <c r="F58" s="148"/>
      <c r="G58" s="9"/>
      <c r="H58" s="146"/>
      <c r="I58" s="146"/>
      <c r="J58" s="155"/>
      <c r="K58" s="149"/>
      <c r="L58" s="150"/>
      <c r="M58" s="150"/>
      <c r="N58" s="150"/>
      <c r="O58" s="140"/>
      <c r="P58" s="149"/>
      <c r="Q58" s="140"/>
      <c r="R58" s="140"/>
    </row>
    <row r="59" spans="1:18" ht="24" customHeight="1" x14ac:dyDescent="0.3">
      <c r="A59" s="156" t="str">
        <f t="shared" si="0"/>
        <v/>
      </c>
      <c r="B59" s="285"/>
      <c r="C59" s="147"/>
      <c r="D59" s="148"/>
      <c r="E59" s="148"/>
      <c r="F59" s="148"/>
      <c r="G59" s="9"/>
      <c r="H59" s="146"/>
      <c r="I59" s="146"/>
      <c r="J59" s="155"/>
      <c r="K59" s="149"/>
      <c r="L59" s="150"/>
      <c r="M59" s="150"/>
      <c r="N59" s="150"/>
      <c r="O59" s="140"/>
      <c r="P59" s="149"/>
      <c r="Q59" s="140"/>
      <c r="R59" s="140"/>
    </row>
    <row r="60" spans="1:18" ht="24" customHeight="1" x14ac:dyDescent="0.3">
      <c r="A60" s="156" t="str">
        <f t="shared" si="0"/>
        <v/>
      </c>
      <c r="B60" s="285"/>
      <c r="C60" s="147"/>
      <c r="D60" s="148"/>
      <c r="E60" s="148"/>
      <c r="F60" s="148"/>
      <c r="G60" s="9"/>
      <c r="H60" s="146"/>
      <c r="I60" s="146"/>
      <c r="J60" s="155"/>
      <c r="K60" s="149"/>
      <c r="L60" s="150"/>
      <c r="M60" s="150"/>
      <c r="N60" s="150"/>
      <c r="O60" s="140"/>
      <c r="P60" s="149"/>
      <c r="Q60" s="140"/>
      <c r="R60" s="140"/>
    </row>
    <row r="61" spans="1:18" ht="24" customHeight="1" x14ac:dyDescent="0.3">
      <c r="A61" s="156" t="str">
        <f t="shared" si="0"/>
        <v/>
      </c>
      <c r="B61" s="285"/>
      <c r="C61" s="147"/>
      <c r="D61" s="148"/>
      <c r="E61" s="148"/>
      <c r="F61" s="148"/>
      <c r="G61" s="9"/>
      <c r="H61" s="146"/>
      <c r="I61" s="146"/>
      <c r="J61" s="155"/>
      <c r="K61" s="149"/>
      <c r="L61" s="150"/>
      <c r="M61" s="150"/>
      <c r="N61" s="150"/>
      <c r="O61" s="140"/>
      <c r="P61" s="149"/>
      <c r="Q61" s="140"/>
      <c r="R61" s="140"/>
    </row>
    <row r="62" spans="1:18" ht="24" customHeight="1" x14ac:dyDescent="0.3">
      <c r="A62" s="156" t="str">
        <f t="shared" si="0"/>
        <v/>
      </c>
      <c r="B62" s="285"/>
      <c r="C62" s="147"/>
      <c r="D62" s="148"/>
      <c r="E62" s="148"/>
      <c r="F62" s="148"/>
      <c r="G62" s="9"/>
      <c r="H62" s="146"/>
      <c r="I62" s="146"/>
      <c r="J62" s="155"/>
      <c r="K62" s="149"/>
      <c r="L62" s="150"/>
      <c r="M62" s="150"/>
      <c r="N62" s="150"/>
      <c r="O62" s="140"/>
      <c r="P62" s="149"/>
      <c r="Q62" s="140"/>
      <c r="R62" s="140"/>
    </row>
    <row r="63" spans="1:18" ht="24" customHeight="1" x14ac:dyDescent="0.3">
      <c r="A63" s="156" t="str">
        <f t="shared" si="0"/>
        <v/>
      </c>
      <c r="B63" s="285"/>
      <c r="C63" s="147"/>
      <c r="D63" s="148"/>
      <c r="E63" s="148"/>
      <c r="F63" s="148"/>
      <c r="G63" s="9"/>
      <c r="H63" s="146"/>
      <c r="I63" s="146"/>
      <c r="J63" s="155"/>
      <c r="K63" s="149"/>
      <c r="L63" s="150"/>
      <c r="M63" s="150"/>
      <c r="N63" s="150"/>
      <c r="O63" s="140"/>
      <c r="P63" s="149"/>
      <c r="Q63" s="140"/>
      <c r="R63" s="140"/>
    </row>
    <row r="64" spans="1:18" ht="24" customHeight="1" x14ac:dyDescent="0.3">
      <c r="A64" s="156" t="str">
        <f t="shared" si="0"/>
        <v/>
      </c>
      <c r="B64" s="285"/>
      <c r="C64" s="147"/>
      <c r="D64" s="148"/>
      <c r="E64" s="148"/>
      <c r="F64" s="148"/>
      <c r="G64" s="9"/>
      <c r="H64" s="146"/>
      <c r="I64" s="146"/>
      <c r="J64" s="155"/>
      <c r="K64" s="149"/>
      <c r="L64" s="150"/>
      <c r="M64" s="150"/>
      <c r="N64" s="150"/>
      <c r="O64" s="140"/>
      <c r="P64" s="149"/>
      <c r="Q64" s="140"/>
      <c r="R64" s="140"/>
    </row>
    <row r="65" spans="1:18" ht="24" customHeight="1" x14ac:dyDescent="0.3">
      <c r="A65" s="156" t="str">
        <f t="shared" si="0"/>
        <v/>
      </c>
      <c r="B65" s="285"/>
      <c r="C65" s="147"/>
      <c r="D65" s="148"/>
      <c r="E65" s="148"/>
      <c r="F65" s="148"/>
      <c r="G65" s="9"/>
      <c r="H65" s="146"/>
      <c r="I65" s="146"/>
      <c r="J65" s="155"/>
      <c r="K65" s="149"/>
      <c r="L65" s="150"/>
      <c r="M65" s="150"/>
      <c r="N65" s="150"/>
      <c r="O65" s="140"/>
      <c r="P65" s="149"/>
      <c r="Q65" s="140"/>
      <c r="R65" s="140"/>
    </row>
    <row r="66" spans="1:18" ht="24" customHeight="1" x14ac:dyDescent="0.3">
      <c r="A66" s="156" t="str">
        <f t="shared" si="0"/>
        <v/>
      </c>
      <c r="B66" s="285"/>
      <c r="C66" s="147"/>
      <c r="D66" s="148"/>
      <c r="E66" s="148"/>
      <c r="F66" s="148"/>
      <c r="G66" s="9"/>
      <c r="H66" s="146"/>
      <c r="I66" s="146"/>
      <c r="J66" s="155"/>
      <c r="K66" s="149"/>
      <c r="L66" s="150"/>
      <c r="M66" s="150"/>
      <c r="N66" s="150"/>
      <c r="O66" s="140"/>
      <c r="P66" s="149"/>
      <c r="Q66" s="140"/>
      <c r="R66" s="140"/>
    </row>
    <row r="67" spans="1:18" ht="24" customHeight="1" x14ac:dyDescent="0.3">
      <c r="A67" s="156" t="str">
        <f t="shared" si="0"/>
        <v/>
      </c>
      <c r="B67" s="285"/>
      <c r="C67" s="147"/>
      <c r="D67" s="148"/>
      <c r="E67" s="148"/>
      <c r="F67" s="148"/>
      <c r="G67" s="9"/>
      <c r="H67" s="146"/>
      <c r="I67" s="146"/>
      <c r="J67" s="155"/>
      <c r="K67" s="149"/>
      <c r="L67" s="150"/>
      <c r="M67" s="150"/>
      <c r="N67" s="150"/>
      <c r="O67" s="140"/>
      <c r="P67" s="149"/>
      <c r="Q67" s="140"/>
      <c r="R67" s="140"/>
    </row>
    <row r="68" spans="1:18" ht="24" customHeight="1" x14ac:dyDescent="0.3">
      <c r="A68" s="156" t="str">
        <f t="shared" si="0"/>
        <v/>
      </c>
      <c r="B68" s="285"/>
      <c r="C68" s="147"/>
      <c r="D68" s="148"/>
      <c r="E68" s="148"/>
      <c r="F68" s="148"/>
      <c r="G68" s="9"/>
      <c r="H68" s="146"/>
      <c r="I68" s="146"/>
      <c r="J68" s="155"/>
      <c r="K68" s="149"/>
      <c r="L68" s="150"/>
      <c r="M68" s="150"/>
      <c r="N68" s="150"/>
      <c r="O68" s="140"/>
      <c r="P68" s="149"/>
      <c r="Q68" s="140"/>
      <c r="R68" s="140"/>
    </row>
    <row r="69" spans="1:18" ht="24" customHeight="1" x14ac:dyDescent="0.3">
      <c r="A69" s="156" t="str">
        <f t="shared" si="0"/>
        <v/>
      </c>
      <c r="B69" s="287"/>
      <c r="C69" s="147"/>
      <c r="D69" s="148"/>
      <c r="E69" s="148"/>
      <c r="F69" s="148"/>
      <c r="G69" s="9"/>
      <c r="H69" s="146"/>
      <c r="I69" s="146"/>
      <c r="J69" s="155"/>
      <c r="K69" s="149"/>
      <c r="L69" s="150"/>
      <c r="M69" s="150"/>
      <c r="N69" s="150"/>
      <c r="O69" s="140"/>
      <c r="P69" s="149"/>
      <c r="Q69" s="140"/>
      <c r="R69" s="140"/>
    </row>
    <row r="70" spans="1:18" ht="24" customHeight="1" x14ac:dyDescent="0.3">
      <c r="A70" s="156" t="str">
        <f t="shared" si="0"/>
        <v/>
      </c>
      <c r="B70" s="285"/>
      <c r="C70" s="147"/>
      <c r="D70" s="148"/>
      <c r="E70" s="148"/>
      <c r="F70" s="148"/>
      <c r="G70" s="9"/>
      <c r="H70" s="146"/>
      <c r="I70" s="146"/>
      <c r="J70" s="155"/>
      <c r="K70" s="149"/>
      <c r="L70" s="150"/>
      <c r="M70" s="150"/>
      <c r="N70" s="150"/>
      <c r="O70" s="140"/>
      <c r="P70" s="149"/>
      <c r="Q70" s="140"/>
      <c r="R70" s="140"/>
    </row>
    <row r="71" spans="1:18" s="3" customFormat="1" ht="11.4" customHeight="1" x14ac:dyDescent="0.3">
      <c r="B71" s="4"/>
      <c r="J71" s="8"/>
      <c r="Q71" s="4"/>
    </row>
    <row r="72" spans="1:18" s="3" customFormat="1" ht="27.6" hidden="1" customHeight="1" x14ac:dyDescent="0.3">
      <c r="B72" s="4"/>
      <c r="J72" s="8"/>
      <c r="Q72" s="4"/>
    </row>
    <row r="73" spans="1:18" s="3" customFormat="1" ht="27.6" hidden="1" customHeight="1" x14ac:dyDescent="0.3">
      <c r="B73" s="4"/>
      <c r="E73" s="3" t="s">
        <v>171</v>
      </c>
      <c r="F73" s="3" t="s">
        <v>167</v>
      </c>
      <c r="J73" s="8"/>
      <c r="Q73" s="4"/>
    </row>
    <row r="74" spans="1:18" s="3" customFormat="1" ht="27.6" hidden="1" customHeight="1" x14ac:dyDescent="0.3">
      <c r="B74" s="4"/>
      <c r="E74" s="3" t="s">
        <v>172</v>
      </c>
      <c r="F74" s="3" t="s">
        <v>168</v>
      </c>
      <c r="J74" s="8"/>
      <c r="Q74" s="4"/>
    </row>
    <row r="75" spans="1:18" s="3" customFormat="1" ht="27.6" hidden="1" customHeight="1" x14ac:dyDescent="0.3">
      <c r="B75" s="4"/>
      <c r="F75" s="3" t="s">
        <v>169</v>
      </c>
      <c r="J75" s="8"/>
      <c r="Q75" s="4"/>
    </row>
    <row r="76" spans="1:18" s="3" customFormat="1" ht="27.6" hidden="1" customHeight="1" x14ac:dyDescent="0.3">
      <c r="B76" s="4"/>
      <c r="F76" s="3" t="s">
        <v>170</v>
      </c>
      <c r="J76" s="8"/>
      <c r="Q76" s="4"/>
    </row>
    <row r="77" spans="1:18" s="3" customFormat="1" ht="27.6" hidden="1" customHeight="1" x14ac:dyDescent="0.3">
      <c r="B77" s="4"/>
      <c r="J77" s="8"/>
      <c r="Q77" s="4"/>
    </row>
    <row r="78" spans="1:18" s="3" customFormat="1" ht="27.6" hidden="1" customHeight="1" x14ac:dyDescent="0.3">
      <c r="B78" s="4"/>
      <c r="J78" s="8"/>
      <c r="Q78" s="4"/>
    </row>
    <row r="79" spans="1:18" s="3" customFormat="1" ht="27.6" hidden="1" customHeight="1" x14ac:dyDescent="0.3">
      <c r="B79" s="4"/>
      <c r="J79" s="8"/>
      <c r="Q79" s="4"/>
    </row>
    <row r="80" spans="1:18" s="3" customFormat="1" ht="27.6" hidden="1" customHeight="1" x14ac:dyDescent="0.3">
      <c r="B80" s="4"/>
      <c r="J80" s="8"/>
      <c r="Q80" s="4"/>
    </row>
    <row r="81" spans="2:17" s="3" customFormat="1" ht="27.6" hidden="1" customHeight="1" x14ac:dyDescent="0.3">
      <c r="B81" s="4"/>
      <c r="J81" s="8"/>
      <c r="Q81" s="4"/>
    </row>
    <row r="82" spans="2:17" s="3" customFormat="1" ht="27.6" hidden="1" customHeight="1" x14ac:dyDescent="0.3">
      <c r="B82" s="4"/>
      <c r="J82" s="8"/>
      <c r="Q82" s="4"/>
    </row>
    <row r="83" spans="2:17" s="3" customFormat="1" ht="27.6" hidden="1" customHeight="1" x14ac:dyDescent="0.3">
      <c r="B83" s="4"/>
      <c r="J83" s="8"/>
      <c r="Q83" s="4"/>
    </row>
    <row r="84" spans="2:17" s="3" customFormat="1" ht="27.6" hidden="1" customHeight="1" x14ac:dyDescent="0.3">
      <c r="B84" s="4"/>
      <c r="J84" s="8"/>
      <c r="Q84" s="4"/>
    </row>
    <row r="85" spans="2:17" s="3" customFormat="1" ht="27.6" hidden="1" customHeight="1" x14ac:dyDescent="0.3">
      <c r="B85" s="4"/>
      <c r="J85" s="8"/>
      <c r="Q85" s="4"/>
    </row>
    <row r="86" spans="2:17" s="3" customFormat="1" ht="27.6" hidden="1" customHeight="1" x14ac:dyDescent="0.3">
      <c r="B86" s="4"/>
      <c r="J86" s="8"/>
      <c r="Q86" s="4"/>
    </row>
    <row r="87" spans="2:17" s="3" customFormat="1" ht="27.6" hidden="1" customHeight="1" x14ac:dyDescent="0.3">
      <c r="B87" s="4"/>
      <c r="J87" s="8"/>
      <c r="Q87" s="4"/>
    </row>
    <row r="88" spans="2:17" s="3" customFormat="1" ht="27.6" hidden="1" customHeight="1" x14ac:dyDescent="0.3">
      <c r="B88" s="4"/>
      <c r="J88" s="8"/>
      <c r="Q88" s="4"/>
    </row>
    <row r="89" spans="2:17" s="3" customFormat="1" ht="27.6" hidden="1" customHeight="1" x14ac:dyDescent="0.3">
      <c r="B89" s="4"/>
      <c r="J89" s="8"/>
      <c r="Q89" s="4"/>
    </row>
    <row r="90" spans="2:17" s="3" customFormat="1" ht="27.6" hidden="1" customHeight="1" x14ac:dyDescent="0.3">
      <c r="B90" s="4"/>
      <c r="J90" s="8"/>
      <c r="Q90" s="4"/>
    </row>
    <row r="91" spans="2:17" s="3" customFormat="1" ht="27.6" hidden="1" customHeight="1" x14ac:dyDescent="0.3">
      <c r="B91" s="4"/>
      <c r="J91" s="8"/>
      <c r="Q91" s="4"/>
    </row>
    <row r="92" spans="2:17" s="3" customFormat="1" ht="27.6" hidden="1" customHeight="1" x14ac:dyDescent="0.3">
      <c r="B92" s="4"/>
      <c r="J92" s="8"/>
      <c r="Q92" s="4"/>
    </row>
    <row r="93" spans="2:17" s="3" customFormat="1" ht="27.6" hidden="1" customHeight="1" x14ac:dyDescent="0.3">
      <c r="B93" s="4"/>
      <c r="J93" s="8"/>
      <c r="Q93" s="4"/>
    </row>
    <row r="94" spans="2:17" s="3" customFormat="1" ht="27.6" hidden="1" customHeight="1" x14ac:dyDescent="0.3">
      <c r="B94" s="4"/>
      <c r="J94" s="8"/>
      <c r="Q94" s="4"/>
    </row>
    <row r="95" spans="2:17" s="3" customFormat="1" ht="27.6" hidden="1" customHeight="1" x14ac:dyDescent="0.3">
      <c r="B95" s="4"/>
      <c r="J95" s="8"/>
      <c r="Q95" s="4"/>
    </row>
    <row r="96" spans="2:17" s="3" customFormat="1" ht="27.6" hidden="1" customHeight="1" x14ac:dyDescent="0.3">
      <c r="B96" s="4"/>
      <c r="J96" s="8"/>
      <c r="Q96" s="4"/>
    </row>
    <row r="97" spans="2:17" s="3" customFormat="1" ht="27.6" hidden="1" customHeight="1" x14ac:dyDescent="0.3">
      <c r="B97" s="4"/>
      <c r="J97" s="8"/>
      <c r="Q97" s="4"/>
    </row>
    <row r="98" spans="2:17" s="3" customFormat="1" ht="27.6" hidden="1" customHeight="1" x14ac:dyDescent="0.3">
      <c r="B98" s="4"/>
      <c r="J98" s="8"/>
      <c r="Q98" s="4"/>
    </row>
    <row r="99" spans="2:17" s="3" customFormat="1" ht="27.6" hidden="1" customHeight="1" x14ac:dyDescent="0.3">
      <c r="B99" s="4"/>
      <c r="J99" s="8"/>
      <c r="Q99" s="4"/>
    </row>
    <row r="100" spans="2:17" s="3" customFormat="1" ht="27.6" hidden="1" customHeight="1" x14ac:dyDescent="0.3">
      <c r="B100" s="4"/>
      <c r="J100" s="8"/>
      <c r="Q100" s="4"/>
    </row>
    <row r="101" spans="2:17" s="3" customFormat="1" ht="27.6" hidden="1" customHeight="1" x14ac:dyDescent="0.3">
      <c r="B101" s="4"/>
      <c r="J101" s="8"/>
      <c r="Q101" s="4"/>
    </row>
    <row r="102" spans="2:17" s="3" customFormat="1" ht="27.6" hidden="1" customHeight="1" x14ac:dyDescent="0.3">
      <c r="B102" s="4"/>
      <c r="J102" s="8"/>
      <c r="Q102" s="4"/>
    </row>
    <row r="103" spans="2:17" s="3" customFormat="1" ht="27.6" hidden="1" customHeight="1" x14ac:dyDescent="0.3">
      <c r="B103" s="4"/>
      <c r="J103" s="8"/>
      <c r="Q103" s="4"/>
    </row>
    <row r="104" spans="2:17" s="3" customFormat="1" ht="27.6" hidden="1" customHeight="1" x14ac:dyDescent="0.3">
      <c r="B104" s="4"/>
      <c r="J104" s="8"/>
      <c r="Q104" s="4"/>
    </row>
    <row r="105" spans="2:17" s="3" customFormat="1" ht="27.6" hidden="1" customHeight="1" x14ac:dyDescent="0.3">
      <c r="B105" s="4"/>
      <c r="J105" s="8"/>
      <c r="Q105" s="4"/>
    </row>
    <row r="106" spans="2:17" s="3" customFormat="1" ht="27.6" hidden="1" customHeight="1" x14ac:dyDescent="0.3">
      <c r="B106" s="4"/>
      <c r="J106" s="8"/>
      <c r="Q106" s="4"/>
    </row>
    <row r="107" spans="2:17" s="3" customFormat="1" ht="27.6" hidden="1" customHeight="1" x14ac:dyDescent="0.3">
      <c r="B107" s="4"/>
      <c r="J107" s="8"/>
      <c r="Q107" s="4"/>
    </row>
    <row r="108" spans="2:17" s="3" customFormat="1" ht="27.6" hidden="1" customHeight="1" x14ac:dyDescent="0.3">
      <c r="B108" s="4"/>
      <c r="J108" s="8"/>
      <c r="Q108" s="4"/>
    </row>
    <row r="109" spans="2:17" s="3" customFormat="1" ht="27.6" hidden="1" customHeight="1" x14ac:dyDescent="0.3">
      <c r="B109" s="4"/>
      <c r="J109" s="8"/>
      <c r="Q109" s="4"/>
    </row>
    <row r="110" spans="2:17" s="3" customFormat="1" ht="27.6" hidden="1" customHeight="1" x14ac:dyDescent="0.3">
      <c r="B110" s="4"/>
      <c r="J110" s="8"/>
      <c r="Q110" s="4"/>
    </row>
    <row r="111" spans="2:17" s="3" customFormat="1" ht="27.6" hidden="1" customHeight="1" x14ac:dyDescent="0.3">
      <c r="B111" s="4"/>
      <c r="J111" s="8"/>
      <c r="Q111" s="4"/>
    </row>
    <row r="112" spans="2:17" s="3" customFormat="1" ht="27.6" hidden="1" customHeight="1" x14ac:dyDescent="0.3">
      <c r="B112" s="4"/>
      <c r="J112" s="8"/>
      <c r="Q112" s="4"/>
    </row>
    <row r="113" spans="2:17" s="3" customFormat="1" ht="27.6" hidden="1" customHeight="1" x14ac:dyDescent="0.3">
      <c r="B113" s="4"/>
      <c r="J113" s="8"/>
      <c r="Q113" s="4"/>
    </row>
    <row r="114" spans="2:17" s="3" customFormat="1" ht="27.6" hidden="1" customHeight="1" x14ac:dyDescent="0.3">
      <c r="B114" s="4"/>
      <c r="J114" s="8"/>
      <c r="Q114" s="4"/>
    </row>
    <row r="115" spans="2:17" s="3" customFormat="1" ht="27.6" hidden="1" customHeight="1" x14ac:dyDescent="0.3">
      <c r="B115" s="4"/>
      <c r="J115" s="8"/>
      <c r="Q115" s="4"/>
    </row>
    <row r="116" spans="2:17" s="3" customFormat="1" ht="27.6" hidden="1" customHeight="1" x14ac:dyDescent="0.3">
      <c r="B116" s="4"/>
      <c r="J116" s="8"/>
      <c r="Q116" s="4"/>
    </row>
    <row r="117" spans="2:17" s="3" customFormat="1" ht="27.6" hidden="1" customHeight="1" x14ac:dyDescent="0.3">
      <c r="B117" s="4"/>
      <c r="J117" s="8"/>
      <c r="Q117" s="4"/>
    </row>
    <row r="118" spans="2:17" s="3" customFormat="1" ht="27.6" hidden="1" customHeight="1" x14ac:dyDescent="0.3">
      <c r="B118" s="4"/>
      <c r="J118" s="8"/>
      <c r="Q118" s="4"/>
    </row>
    <row r="119" spans="2:17" s="3" customFormat="1" ht="27.6" hidden="1" customHeight="1" x14ac:dyDescent="0.3">
      <c r="B119" s="4"/>
      <c r="J119" s="8"/>
      <c r="Q119" s="4"/>
    </row>
    <row r="120" spans="2:17" s="3" customFormat="1" ht="27.6" hidden="1" customHeight="1" x14ac:dyDescent="0.3">
      <c r="B120" s="4"/>
      <c r="J120" s="8"/>
      <c r="Q120" s="4"/>
    </row>
    <row r="121" spans="2:17" s="3" customFormat="1" ht="27.6" hidden="1" customHeight="1" x14ac:dyDescent="0.3">
      <c r="B121" s="4"/>
      <c r="J121" s="8"/>
      <c r="Q121" s="4"/>
    </row>
    <row r="122" spans="2:17" s="3" customFormat="1" ht="27.6" hidden="1" customHeight="1" x14ac:dyDescent="0.3">
      <c r="B122" s="4"/>
      <c r="J122" s="8"/>
      <c r="Q122" s="4"/>
    </row>
    <row r="123" spans="2:17" s="3" customFormat="1" ht="27.6" hidden="1" customHeight="1" x14ac:dyDescent="0.3">
      <c r="B123" s="4"/>
      <c r="J123" s="8"/>
      <c r="Q123" s="4"/>
    </row>
    <row r="124" spans="2:17" s="3" customFormat="1" ht="27.6" hidden="1" customHeight="1" x14ac:dyDescent="0.3">
      <c r="B124" s="4"/>
      <c r="J124" s="8"/>
      <c r="Q124" s="4"/>
    </row>
    <row r="125" spans="2:17" s="3" customFormat="1" ht="27.6" hidden="1" customHeight="1" x14ac:dyDescent="0.3">
      <c r="B125" s="4"/>
      <c r="J125" s="8"/>
      <c r="Q125" s="4"/>
    </row>
    <row r="126" spans="2:17" s="3" customFormat="1" ht="27.6" hidden="1" customHeight="1" x14ac:dyDescent="0.3">
      <c r="B126" s="4"/>
      <c r="J126" s="8"/>
      <c r="Q126" s="4"/>
    </row>
    <row r="127" spans="2:17" s="3" customFormat="1" ht="27.6" hidden="1" customHeight="1" x14ac:dyDescent="0.3">
      <c r="B127" s="4"/>
      <c r="J127" s="8"/>
      <c r="Q127" s="4"/>
    </row>
    <row r="128" spans="2:17" s="3" customFormat="1" ht="27.6" hidden="1" customHeight="1" x14ac:dyDescent="0.3">
      <c r="B128" s="4"/>
      <c r="J128" s="8"/>
      <c r="Q128" s="4"/>
    </row>
    <row r="129" spans="2:17" s="3" customFormat="1" ht="27.6" hidden="1" customHeight="1" x14ac:dyDescent="0.3">
      <c r="B129" s="4"/>
      <c r="J129" s="8"/>
      <c r="Q129" s="4"/>
    </row>
    <row r="130" spans="2:17" s="3" customFormat="1" ht="27.6" hidden="1" customHeight="1" x14ac:dyDescent="0.3">
      <c r="B130" s="4"/>
      <c r="J130" s="8"/>
      <c r="Q130" s="4"/>
    </row>
    <row r="131" spans="2:17" s="3" customFormat="1" ht="27.6" hidden="1" customHeight="1" x14ac:dyDescent="0.3">
      <c r="B131" s="4"/>
      <c r="J131" s="8"/>
      <c r="Q131" s="4"/>
    </row>
    <row r="132" spans="2:17" s="3" customFormat="1" ht="27.6" hidden="1" customHeight="1" x14ac:dyDescent="0.3">
      <c r="B132" s="4"/>
      <c r="J132" s="8"/>
      <c r="Q132" s="4"/>
    </row>
    <row r="133" spans="2:17" s="3" customFormat="1" ht="27.6" hidden="1" customHeight="1" x14ac:dyDescent="0.3">
      <c r="B133" s="4"/>
      <c r="J133" s="8"/>
      <c r="Q133" s="4"/>
    </row>
    <row r="134" spans="2:17" s="3" customFormat="1" ht="27.6" hidden="1" customHeight="1" x14ac:dyDescent="0.3">
      <c r="B134" s="4"/>
      <c r="J134" s="8"/>
      <c r="Q134" s="4"/>
    </row>
    <row r="135" spans="2:17" ht="27.6" hidden="1" customHeight="1" x14ac:dyDescent="0.3"/>
    <row r="136" spans="2:17" ht="27.6" hidden="1" customHeight="1" x14ac:dyDescent="0.3"/>
    <row r="137" spans="2:17" ht="27.6" hidden="1" customHeight="1" x14ac:dyDescent="0.3"/>
  </sheetData>
  <sheetProtection password="CCC6" sheet="1" objects="1" scenarios="1" formatColumns="0"/>
  <customSheetViews>
    <customSheetView guid="{36D6D7AF-C7A1-488E-A59F-76748FA0B979}">
      <selection activeCell="H51" sqref="H51"/>
      <pageMargins left="0.2" right="0.2" top="0.25" bottom="0" header="0.3" footer="0.3"/>
      <pageSetup paperSize="5" orientation="landscape" r:id="rId1"/>
    </customSheetView>
  </customSheetViews>
  <mergeCells count="3">
    <mergeCell ref="B1:C1"/>
    <mergeCell ref="A3:G3"/>
    <mergeCell ref="D2:H2"/>
  </mergeCells>
  <dataValidations count="2">
    <dataValidation type="list" allowBlank="1" showInputMessage="1" showErrorMessage="1" sqref="E6:E70" xr:uid="{00000000-0002-0000-0100-000000000000}">
      <formula1>$E$73:$E$74</formula1>
    </dataValidation>
    <dataValidation type="list" allowBlank="1" showInputMessage="1" showErrorMessage="1" sqref="F6:F70" xr:uid="{00000000-0002-0000-0100-000001000000}">
      <formula1>$F$73:$F$76</formula1>
    </dataValidation>
  </dataValidations>
  <pageMargins left="0.5" right="0.2" top="0.25" bottom="0.25" header="0.3" footer="0.3"/>
  <pageSetup paperSize="5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2060"/>
  </sheetPr>
  <dimension ref="A1:X58"/>
  <sheetViews>
    <sheetView workbookViewId="0">
      <selection activeCell="C6" sqref="C6:V6"/>
    </sheetView>
  </sheetViews>
  <sheetFormatPr defaultColWidth="0" defaultRowHeight="14.4" zeroHeight="1" x14ac:dyDescent="0.3"/>
  <cols>
    <col min="1" max="1" width="0.6640625" style="5" customWidth="1"/>
    <col min="2" max="2" width="4.5546875" style="5" customWidth="1"/>
    <col min="3" max="3" width="13.33203125" style="5" customWidth="1"/>
    <col min="4" max="5" width="3.5546875" style="5" bestFit="1" customWidth="1"/>
    <col min="6" max="21" width="3.88671875" style="5" customWidth="1"/>
    <col min="22" max="22" width="4.33203125" style="5" customWidth="1"/>
    <col min="23" max="23" width="5.6640625" style="5" customWidth="1"/>
    <col min="24" max="24" width="1.33203125" style="5" customWidth="1"/>
    <col min="25" max="16384" width="8.88671875" style="5" hidden="1"/>
  </cols>
  <sheetData>
    <row r="1" spans="2:23" ht="5.4" customHeight="1" x14ac:dyDescent="0.3"/>
    <row r="2" spans="2:23" ht="25.5" customHeight="1" x14ac:dyDescent="0.3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</row>
    <row r="3" spans="2:23" ht="10.95" customHeight="1" x14ac:dyDescent="0.3">
      <c r="B3" s="13"/>
      <c r="C3" s="403"/>
      <c r="D3" s="403"/>
      <c r="E3" s="403"/>
      <c r="F3" s="403"/>
      <c r="G3" s="403"/>
      <c r="H3" s="403"/>
      <c r="I3" s="403"/>
      <c r="J3" s="403"/>
      <c r="K3" s="403"/>
      <c r="L3" s="403"/>
      <c r="M3" s="403"/>
      <c r="N3" s="403"/>
      <c r="O3" s="403"/>
      <c r="P3" s="403"/>
      <c r="Q3" s="403"/>
      <c r="R3" s="403"/>
      <c r="S3" s="403"/>
      <c r="T3" s="403"/>
      <c r="U3" s="403"/>
      <c r="V3" s="403"/>
      <c r="W3" s="13"/>
    </row>
    <row r="4" spans="2:23" ht="34.5" customHeight="1" x14ac:dyDescent="0.3">
      <c r="B4" s="13"/>
      <c r="C4" s="416" t="str">
        <f>'School Data'!B21</f>
        <v>જિલ્લા પંચાયત શિક્ષણ સમિતિ, અમદાવાદ</v>
      </c>
      <c r="D4" s="416"/>
      <c r="E4" s="416"/>
      <c r="F4" s="416"/>
      <c r="G4" s="416"/>
      <c r="H4" s="416"/>
      <c r="I4" s="416"/>
      <c r="J4" s="416"/>
      <c r="K4" s="416"/>
      <c r="L4" s="416"/>
      <c r="M4" s="416"/>
      <c r="N4" s="416"/>
      <c r="O4" s="416"/>
      <c r="P4" s="416"/>
      <c r="Q4" s="416"/>
      <c r="R4" s="416"/>
      <c r="S4" s="416"/>
      <c r="T4" s="416"/>
      <c r="U4" s="416"/>
      <c r="V4" s="416"/>
      <c r="W4" s="13"/>
    </row>
    <row r="5" spans="2:23" ht="8.4" customHeight="1" x14ac:dyDescent="0.3">
      <c r="B5" s="13"/>
      <c r="C5" s="403"/>
      <c r="D5" s="403"/>
      <c r="E5" s="403"/>
      <c r="F5" s="403"/>
      <c r="G5" s="403"/>
      <c r="H5" s="403"/>
      <c r="I5" s="403"/>
      <c r="J5" s="403"/>
      <c r="K5" s="403"/>
      <c r="L5" s="403"/>
      <c r="M5" s="403"/>
      <c r="N5" s="403"/>
      <c r="O5" s="403"/>
      <c r="P5" s="403"/>
      <c r="Q5" s="403"/>
      <c r="R5" s="403"/>
      <c r="S5" s="403"/>
      <c r="T5" s="403"/>
      <c r="U5" s="403"/>
      <c r="V5" s="403"/>
      <c r="W5" s="13"/>
    </row>
    <row r="6" spans="2:23" ht="29.4" customHeight="1" x14ac:dyDescent="0.3">
      <c r="B6" s="13"/>
      <c r="C6" s="418" t="s">
        <v>1</v>
      </c>
      <c r="D6" s="418"/>
      <c r="E6" s="418"/>
      <c r="F6" s="418"/>
      <c r="G6" s="418"/>
      <c r="H6" s="418"/>
      <c r="I6" s="418"/>
      <c r="J6" s="418"/>
      <c r="K6" s="418"/>
      <c r="L6" s="418"/>
      <c r="M6" s="418"/>
      <c r="N6" s="418"/>
      <c r="O6" s="418"/>
      <c r="P6" s="418"/>
      <c r="Q6" s="418"/>
      <c r="R6" s="418"/>
      <c r="S6" s="418"/>
      <c r="T6" s="418"/>
      <c r="U6" s="418"/>
      <c r="V6" s="418"/>
      <c r="W6" s="13"/>
    </row>
    <row r="7" spans="2:23" ht="12" customHeight="1" x14ac:dyDescent="0.3">
      <c r="B7" s="13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3"/>
    </row>
    <row r="8" spans="2:23" ht="19.2" customHeight="1" x14ac:dyDescent="0.3">
      <c r="B8" s="13"/>
      <c r="C8" s="12"/>
      <c r="D8" s="12"/>
      <c r="E8" s="12"/>
      <c r="F8" s="12"/>
      <c r="G8" s="12"/>
      <c r="H8" s="12"/>
      <c r="I8" s="399" t="s">
        <v>76</v>
      </c>
      <c r="J8" s="399"/>
      <c r="K8" s="399"/>
      <c r="L8" s="15">
        <f>'School Data'!B23</f>
        <v>3</v>
      </c>
      <c r="M8" s="15" t="str">
        <f>'School Data'!B24</f>
        <v>-</v>
      </c>
      <c r="N8" s="12"/>
      <c r="O8" s="12"/>
      <c r="P8" s="12"/>
      <c r="Q8" s="12"/>
      <c r="R8" s="12"/>
      <c r="S8" s="12"/>
      <c r="T8" s="12"/>
      <c r="U8" s="12"/>
      <c r="V8" s="12"/>
      <c r="W8" s="13"/>
    </row>
    <row r="9" spans="2:23" ht="14.4" customHeight="1" x14ac:dyDescent="0.3">
      <c r="B9" s="13"/>
      <c r="C9" s="12"/>
      <c r="D9" s="12"/>
      <c r="E9" s="12"/>
      <c r="F9" s="12"/>
      <c r="G9" s="12"/>
      <c r="H9" s="12"/>
      <c r="I9" s="14"/>
      <c r="J9" s="14"/>
      <c r="K9" s="14"/>
      <c r="L9" s="16"/>
      <c r="M9" s="16"/>
      <c r="N9" s="12"/>
      <c r="O9" s="12"/>
      <c r="P9" s="12"/>
      <c r="Q9" s="12"/>
      <c r="R9" s="12"/>
      <c r="S9" s="12"/>
      <c r="T9" s="12"/>
      <c r="U9" s="12"/>
      <c r="V9" s="12"/>
      <c r="W9" s="13"/>
    </row>
    <row r="10" spans="2:23" ht="18" x14ac:dyDescent="0.3">
      <c r="B10" s="13"/>
      <c r="C10" s="20"/>
      <c r="D10" s="21"/>
      <c r="E10" s="21"/>
      <c r="F10" s="21"/>
      <c r="G10" s="20"/>
      <c r="H10" s="16"/>
      <c r="I10" s="399" t="s">
        <v>205</v>
      </c>
      <c r="J10" s="399"/>
      <c r="K10" s="400" t="str">
        <f>'School Data'!B25</f>
        <v>2025-26</v>
      </c>
      <c r="L10" s="400"/>
      <c r="M10" s="400"/>
      <c r="N10" s="22"/>
      <c r="O10" s="14"/>
      <c r="P10" s="14"/>
      <c r="Q10" s="14"/>
      <c r="R10" s="23"/>
      <c r="S10" s="23"/>
      <c r="T10" s="23"/>
      <c r="U10" s="23"/>
      <c r="V10" s="23"/>
      <c r="W10" s="13"/>
    </row>
    <row r="11" spans="2:23" ht="16.95" customHeight="1" x14ac:dyDescent="0.3">
      <c r="B11" s="13"/>
      <c r="C11" s="403"/>
      <c r="D11" s="403"/>
      <c r="E11" s="403"/>
      <c r="F11" s="403"/>
      <c r="G11" s="403"/>
      <c r="H11" s="403"/>
      <c r="I11" s="403"/>
      <c r="J11" s="403"/>
      <c r="K11" s="403"/>
      <c r="L11" s="403"/>
      <c r="M11" s="403"/>
      <c r="N11" s="403"/>
      <c r="O11" s="403"/>
      <c r="P11" s="403"/>
      <c r="Q11" s="403"/>
      <c r="R11" s="403"/>
      <c r="S11" s="403"/>
      <c r="T11" s="403"/>
      <c r="U11" s="403"/>
      <c r="V11" s="403"/>
      <c r="W11" s="13"/>
    </row>
    <row r="12" spans="2:23" ht="30" customHeight="1" x14ac:dyDescent="0.3">
      <c r="B12" s="13"/>
      <c r="C12" s="398" t="s">
        <v>202</v>
      </c>
      <c r="D12" s="398"/>
      <c r="E12" s="6" t="s">
        <v>3</v>
      </c>
      <c r="F12" s="419" t="str">
        <f>'School Data'!B22</f>
        <v>ચાંગોદર પે સે શાળા</v>
      </c>
      <c r="G12" s="419"/>
      <c r="H12" s="419"/>
      <c r="I12" s="419"/>
      <c r="J12" s="419"/>
      <c r="K12" s="419"/>
      <c r="L12" s="419"/>
      <c r="M12" s="419"/>
      <c r="N12" s="419"/>
      <c r="O12" s="419"/>
      <c r="P12" s="419"/>
      <c r="Q12" s="419"/>
      <c r="R12" s="419"/>
      <c r="S12" s="419"/>
      <c r="T12" s="419"/>
      <c r="U12" s="419"/>
      <c r="V12" s="419"/>
      <c r="W12" s="13"/>
    </row>
    <row r="13" spans="2:23" ht="30" customHeight="1" x14ac:dyDescent="0.3">
      <c r="B13" s="13"/>
      <c r="C13" s="398" t="s">
        <v>4</v>
      </c>
      <c r="D13" s="398"/>
      <c r="E13" s="6" t="s">
        <v>3</v>
      </c>
      <c r="F13" s="401" t="str">
        <f>'School Data'!B26</f>
        <v>ચાંગોદર</v>
      </c>
      <c r="G13" s="401"/>
      <c r="H13" s="401"/>
      <c r="I13" s="401"/>
      <c r="J13" s="401"/>
      <c r="K13" s="401"/>
      <c r="L13" s="401"/>
      <c r="M13" s="401"/>
      <c r="N13" s="401"/>
      <c r="O13" s="401"/>
      <c r="P13" s="401"/>
      <c r="Q13" s="401"/>
      <c r="R13" s="401"/>
      <c r="S13" s="401"/>
      <c r="T13" s="401"/>
      <c r="U13" s="401"/>
      <c r="V13" s="401"/>
      <c r="W13" s="13"/>
    </row>
    <row r="14" spans="2:23" ht="30" customHeight="1" x14ac:dyDescent="0.3">
      <c r="B14" s="13"/>
      <c r="C14" s="398" t="s">
        <v>5</v>
      </c>
      <c r="D14" s="398"/>
      <c r="E14" s="6" t="s">
        <v>3</v>
      </c>
      <c r="F14" s="401" t="str">
        <f>'School Data'!B27</f>
        <v>સાણંદ</v>
      </c>
      <c r="G14" s="401"/>
      <c r="H14" s="401"/>
      <c r="I14" s="401"/>
      <c r="J14" s="401"/>
      <c r="K14" s="401"/>
      <c r="L14" s="401"/>
      <c r="M14" s="401"/>
      <c r="N14" s="401"/>
      <c r="O14" s="401"/>
      <c r="P14" s="401"/>
      <c r="Q14" s="401"/>
      <c r="R14" s="401"/>
      <c r="S14" s="401"/>
      <c r="T14" s="401"/>
      <c r="U14" s="401"/>
      <c r="V14" s="401"/>
      <c r="W14" s="13"/>
    </row>
    <row r="15" spans="2:23" ht="30" customHeight="1" x14ac:dyDescent="0.3">
      <c r="B15" s="13"/>
      <c r="C15" s="398" t="s">
        <v>6</v>
      </c>
      <c r="D15" s="398"/>
      <c r="E15" s="6" t="s">
        <v>3</v>
      </c>
      <c r="F15" s="401" t="str">
        <f>'School Data'!B28</f>
        <v>અમદાવાદ</v>
      </c>
      <c r="G15" s="401"/>
      <c r="H15" s="401"/>
      <c r="I15" s="401"/>
      <c r="J15" s="401"/>
      <c r="K15" s="401"/>
      <c r="L15" s="401"/>
      <c r="M15" s="401"/>
      <c r="N15" s="401"/>
      <c r="O15" s="401"/>
      <c r="P15" s="401"/>
      <c r="Q15" s="401"/>
      <c r="R15" s="401"/>
      <c r="S15" s="401"/>
      <c r="T15" s="401"/>
      <c r="U15" s="401"/>
      <c r="V15" s="401"/>
      <c r="W15" s="13"/>
    </row>
    <row r="16" spans="2:23" ht="30" customHeight="1" x14ac:dyDescent="0.3">
      <c r="B16" s="13"/>
      <c r="C16" s="398" t="s">
        <v>7</v>
      </c>
      <c r="D16" s="398"/>
      <c r="E16" s="6" t="s">
        <v>3</v>
      </c>
      <c r="F16" s="401" t="str">
        <f>'School Data'!B29</f>
        <v>ચાંગોદર</v>
      </c>
      <c r="G16" s="401"/>
      <c r="H16" s="401"/>
      <c r="I16" s="401"/>
      <c r="J16" s="401"/>
      <c r="K16" s="401"/>
      <c r="L16" s="401"/>
      <c r="M16" s="401"/>
      <c r="N16" s="401"/>
      <c r="O16" s="401"/>
      <c r="P16" s="401"/>
      <c r="Q16" s="401"/>
      <c r="R16" s="401"/>
      <c r="S16" s="401"/>
      <c r="T16" s="401"/>
      <c r="U16" s="401"/>
      <c r="V16" s="401"/>
      <c r="W16" s="13"/>
    </row>
    <row r="17" spans="2:23" ht="30" customHeight="1" x14ac:dyDescent="0.3">
      <c r="B17" s="13"/>
      <c r="C17" s="398" t="s">
        <v>165</v>
      </c>
      <c r="D17" s="398"/>
      <c r="E17" s="6" t="s">
        <v>3</v>
      </c>
      <c r="F17" s="402" t="str">
        <f>'School Data'!B30</f>
        <v>-</v>
      </c>
      <c r="G17" s="401"/>
      <c r="H17" s="401"/>
      <c r="I17" s="401"/>
      <c r="J17" s="401"/>
      <c r="K17" s="401"/>
      <c r="L17" s="401"/>
      <c r="M17" s="401"/>
      <c r="N17" s="401"/>
      <c r="O17" s="401"/>
      <c r="P17" s="401"/>
      <c r="Q17" s="401"/>
      <c r="R17" s="401"/>
      <c r="S17" s="401"/>
      <c r="T17" s="401"/>
      <c r="U17" s="401"/>
      <c r="V17" s="401"/>
      <c r="W17" s="13"/>
    </row>
    <row r="18" spans="2:23" ht="30" customHeight="1" x14ac:dyDescent="0.3">
      <c r="B18" s="13"/>
      <c r="C18" s="398" t="s">
        <v>117</v>
      </c>
      <c r="D18" s="398"/>
      <c r="E18" s="6" t="s">
        <v>3</v>
      </c>
      <c r="F18" s="401" t="str">
        <f>'School Data'!B31</f>
        <v>હિતેશભાઇ પી આહજોલિયા</v>
      </c>
      <c r="G18" s="401"/>
      <c r="H18" s="401"/>
      <c r="I18" s="401"/>
      <c r="J18" s="401"/>
      <c r="K18" s="401"/>
      <c r="L18" s="401"/>
      <c r="M18" s="401"/>
      <c r="N18" s="401"/>
      <c r="O18" s="401"/>
      <c r="P18" s="401"/>
      <c r="Q18" s="401"/>
      <c r="R18" s="401"/>
      <c r="S18" s="401"/>
      <c r="T18" s="401"/>
      <c r="U18" s="401"/>
      <c r="V18" s="401"/>
      <c r="W18" s="13"/>
    </row>
    <row r="19" spans="2:23" ht="30" customHeight="1" x14ac:dyDescent="0.3">
      <c r="B19" s="13"/>
      <c r="C19" s="398" t="s">
        <v>87</v>
      </c>
      <c r="D19" s="398"/>
      <c r="E19" s="6" t="s">
        <v>3</v>
      </c>
      <c r="F19" s="401" t="str">
        <f>'School Data'!B32</f>
        <v>ચાંગોદર</v>
      </c>
      <c r="G19" s="401"/>
      <c r="H19" s="401"/>
      <c r="I19" s="401"/>
      <c r="J19" s="401"/>
      <c r="K19" s="401"/>
      <c r="L19" s="401"/>
      <c r="M19" s="401"/>
      <c r="N19" s="401"/>
      <c r="O19" s="401"/>
      <c r="P19" s="401"/>
      <c r="Q19" s="401"/>
      <c r="R19" s="401"/>
      <c r="S19" s="401"/>
      <c r="T19" s="401"/>
      <c r="U19" s="401"/>
      <c r="V19" s="401"/>
      <c r="W19" s="13"/>
    </row>
    <row r="20" spans="2:23" ht="30.6" customHeight="1" x14ac:dyDescent="0.3"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</row>
    <row r="21" spans="2:23" ht="18.75" customHeight="1" x14ac:dyDescent="0.3">
      <c r="B21" s="13"/>
      <c r="C21" s="410" t="s">
        <v>20</v>
      </c>
      <c r="D21" s="407" t="s">
        <v>14</v>
      </c>
      <c r="E21" s="408"/>
      <c r="F21" s="409"/>
      <c r="G21" s="404" t="s">
        <v>8</v>
      </c>
      <c r="H21" s="405"/>
      <c r="I21" s="405"/>
      <c r="J21" s="405"/>
      <c r="K21" s="405"/>
      <c r="L21" s="405"/>
      <c r="M21" s="405"/>
      <c r="N21" s="405"/>
      <c r="O21" s="405"/>
      <c r="P21" s="405"/>
      <c r="Q21" s="405"/>
      <c r="R21" s="405"/>
      <c r="S21" s="405"/>
      <c r="T21" s="405"/>
      <c r="U21" s="406"/>
      <c r="V21" s="410" t="s">
        <v>19</v>
      </c>
      <c r="W21" s="13"/>
    </row>
    <row r="22" spans="2:23" ht="21.6" customHeight="1" x14ac:dyDescent="0.3">
      <c r="B22" s="13"/>
      <c r="C22" s="411"/>
      <c r="D22" s="413" t="s">
        <v>15</v>
      </c>
      <c r="E22" s="414"/>
      <c r="F22" s="415"/>
      <c r="G22" s="404" t="s">
        <v>9</v>
      </c>
      <c r="H22" s="405"/>
      <c r="I22" s="406"/>
      <c r="J22" s="404" t="s">
        <v>10</v>
      </c>
      <c r="K22" s="405"/>
      <c r="L22" s="406"/>
      <c r="M22" s="404" t="s">
        <v>11</v>
      </c>
      <c r="N22" s="405"/>
      <c r="O22" s="406"/>
      <c r="P22" s="404" t="s">
        <v>12</v>
      </c>
      <c r="Q22" s="405"/>
      <c r="R22" s="406"/>
      <c r="S22" s="404" t="s">
        <v>13</v>
      </c>
      <c r="T22" s="405"/>
      <c r="U22" s="406"/>
      <c r="V22" s="411"/>
      <c r="W22" s="13"/>
    </row>
    <row r="23" spans="2:23" ht="31.8" x14ac:dyDescent="0.3">
      <c r="B23" s="13"/>
      <c r="C23" s="412"/>
      <c r="D23" s="24" t="s">
        <v>16</v>
      </c>
      <c r="E23" s="24" t="s">
        <v>17</v>
      </c>
      <c r="F23" s="24" t="s">
        <v>18</v>
      </c>
      <c r="G23" s="24" t="s">
        <v>16</v>
      </c>
      <c r="H23" s="24" t="s">
        <v>17</v>
      </c>
      <c r="I23" s="24" t="s">
        <v>18</v>
      </c>
      <c r="J23" s="24" t="s">
        <v>16</v>
      </c>
      <c r="K23" s="24" t="s">
        <v>17</v>
      </c>
      <c r="L23" s="24" t="s">
        <v>18</v>
      </c>
      <c r="M23" s="24" t="s">
        <v>16</v>
      </c>
      <c r="N23" s="24" t="s">
        <v>17</v>
      </c>
      <c r="O23" s="24" t="s">
        <v>18</v>
      </c>
      <c r="P23" s="24" t="s">
        <v>16</v>
      </c>
      <c r="Q23" s="24" t="s">
        <v>17</v>
      </c>
      <c r="R23" s="24" t="s">
        <v>18</v>
      </c>
      <c r="S23" s="24" t="s">
        <v>16</v>
      </c>
      <c r="T23" s="24" t="s">
        <v>17</v>
      </c>
      <c r="U23" s="24" t="s">
        <v>18</v>
      </c>
      <c r="V23" s="412"/>
      <c r="W23" s="13"/>
    </row>
    <row r="24" spans="2:23" ht="30" customHeight="1" x14ac:dyDescent="0.3">
      <c r="B24" s="13"/>
      <c r="C24" s="7" t="s">
        <v>164</v>
      </c>
      <c r="D24" s="190">
        <f t="shared" ref="D24:E27" si="0">G24+J24+M24+P24+S24</f>
        <v>0</v>
      </c>
      <c r="E24" s="190">
        <f t="shared" si="0"/>
        <v>0</v>
      </c>
      <c r="F24" s="190">
        <f>SUM(D24:E24)</f>
        <v>0</v>
      </c>
      <c r="G24" s="189">
        <f>COUNTIFS('Patrak C'!$E$9:$E$73,"=M",'Patrak C'!$F$9:$F$73,"=SC",'Patrak C'!$AS$9:$AS$73,"=A")</f>
        <v>0</v>
      </c>
      <c r="H24" s="189">
        <f>COUNTIFS('Patrak C'!$E$9:$E$73,"=F",'Patrak C'!$F$9:$F$73,"=SC",'Patrak C'!$AS$9:$AS$73,"=A")</f>
        <v>0</v>
      </c>
      <c r="I24" s="190">
        <f>SUM(G24:H24)</f>
        <v>0</v>
      </c>
      <c r="J24" s="189">
        <f>COUNTIFS('Patrak C'!$E$9:$E$73,"=M",'Patrak C'!$F$9:$F$73,"=SC",'Patrak C'!$AS$9:$AS$73,"=B")</f>
        <v>0</v>
      </c>
      <c r="K24" s="189">
        <f>COUNTIFS('Patrak C'!$E$9:$E$73,"=F",'Patrak C'!$F$9:$F$73,"=SC",'Patrak C'!$AS$9:$AS$73,"=B")</f>
        <v>0</v>
      </c>
      <c r="L24" s="190">
        <f>SUM(J24:K24)</f>
        <v>0</v>
      </c>
      <c r="M24" s="189">
        <f>COUNTIFS('Patrak C'!$E$9:$E$73,"=M",'Patrak C'!$F$9:$F$73,"=SC",'Patrak C'!$AS$9:$AS$73,"=C")</f>
        <v>0</v>
      </c>
      <c r="N24" s="189">
        <f>COUNTIFS('Patrak C'!$E$9:$E$73,"=F",'Patrak C'!$F$9:$F$73,"=SC",'Patrak C'!$AS$9:$AS$73,"=C")</f>
        <v>0</v>
      </c>
      <c r="O24" s="190">
        <f>SUM(M24:N24)</f>
        <v>0</v>
      </c>
      <c r="P24" s="189">
        <f>COUNTIFS('Patrak C'!$E$9:$E$73,"=M",'Patrak C'!$F$9:$F$73,"=SC",'Patrak C'!$AS$9:$AS$73,"=D")</f>
        <v>0</v>
      </c>
      <c r="Q24" s="189">
        <f>COUNTIFS('Patrak C'!$E$9:$E$73,"=F",'Patrak C'!$F$9:$F$73,"=SC",'Patrak C'!$AS$9:$AS$73,"=D")</f>
        <v>0</v>
      </c>
      <c r="R24" s="190">
        <f>SUM(P24:Q24)</f>
        <v>0</v>
      </c>
      <c r="S24" s="189">
        <f>COUNTIFS('Patrak C'!$E$9:$E$73,"=M",'Patrak C'!$F$9:$F$73,"=SC",'Patrak C'!$AS$9:$AS$73,"=E")</f>
        <v>0</v>
      </c>
      <c r="T24" s="189">
        <f>COUNTIFS('Patrak C'!$E$9:$E$73,"=F",'Patrak C'!$F$9:$F$73,"=SC",'Patrak C'!$AS$9:$AS$73,"=E")</f>
        <v>0</v>
      </c>
      <c r="U24" s="189">
        <f>SUM(S24:T24)</f>
        <v>0</v>
      </c>
      <c r="V24" s="7"/>
      <c r="W24" s="13"/>
    </row>
    <row r="25" spans="2:23" ht="30" customHeight="1" x14ac:dyDescent="0.3">
      <c r="B25" s="13"/>
      <c r="C25" s="7" t="s">
        <v>163</v>
      </c>
      <c r="D25" s="190">
        <f t="shared" si="0"/>
        <v>0</v>
      </c>
      <c r="E25" s="190">
        <f t="shared" si="0"/>
        <v>0</v>
      </c>
      <c r="F25" s="190">
        <f>SUM(D25:E25)</f>
        <v>0</v>
      </c>
      <c r="G25" s="189">
        <f>COUNTIFS('Patrak C'!$E$9:$E$73,"=M",'Patrak C'!$F$9:$F$73,"=ST",'Patrak C'!$AS$9:$AS$73,"=A")</f>
        <v>0</v>
      </c>
      <c r="H25" s="189">
        <f>COUNTIFS('Patrak C'!$E$9:$E$73,"=F",'Patrak C'!$F$9:$F$73,"=ST",'Patrak C'!$AS$9:$AS$73,"=A")</f>
        <v>0</v>
      </c>
      <c r="I25" s="190">
        <f>SUM(G25:H25)</f>
        <v>0</v>
      </c>
      <c r="J25" s="189">
        <f>COUNTIFS('Patrak C'!$E$9:$E$73,"=M",'Patrak C'!$F$9:$F$73,"=ST",'Patrak C'!$AS$9:$AS$73,"=B")</f>
        <v>0</v>
      </c>
      <c r="K25" s="189">
        <f>COUNTIFS('Patrak C'!$E$9:$E$73,"=F",'Patrak C'!$F$9:$F$73,"=ST",'Patrak C'!$AS$9:$AS$73,"=B")</f>
        <v>0</v>
      </c>
      <c r="L25" s="190">
        <f>SUM(J25:K25)</f>
        <v>0</v>
      </c>
      <c r="M25" s="189">
        <f>COUNTIFS('Patrak C'!$E$9:$E$73,"=M",'Patrak C'!$F$9:$F$73,"=ST",'Patrak C'!$AS$9:$AS$73,"=C")</f>
        <v>0</v>
      </c>
      <c r="N25" s="189">
        <f>COUNTIFS('Patrak C'!$E$9:$E$73,"=F",'Patrak C'!$F$9:$F$73,"=ST",'Patrak C'!$AS$9:$AS$73,"=C")</f>
        <v>0</v>
      </c>
      <c r="O25" s="190">
        <f>SUM(M25:N25)</f>
        <v>0</v>
      </c>
      <c r="P25" s="189">
        <f>COUNTIFS('Patrak C'!$E$9:$E$73,"=M",'Patrak C'!$F$9:$F$73,"=ST",'Patrak C'!$AS$9:$AS$73,"=D")</f>
        <v>0</v>
      </c>
      <c r="Q25" s="189">
        <f>COUNTIFS('Patrak C'!$E$9:$E$73,"=F",'Patrak C'!$F$9:$F$73,"=ST",'Patrak C'!$AS$9:$AS$73,"=D")</f>
        <v>0</v>
      </c>
      <c r="R25" s="190">
        <f>SUM(P25:Q25)</f>
        <v>0</v>
      </c>
      <c r="S25" s="189">
        <f>COUNTIFS('Patrak C'!$E$9:$E$73,"=M",'Patrak C'!$F$9:$F$73,"=ST",'Patrak C'!$AS$9:$AS$73,"=E")</f>
        <v>0</v>
      </c>
      <c r="T25" s="189">
        <f>COUNTIFS('Patrak C'!$E$9:$E$73,"=F",'Patrak C'!$F$9:$F$73,"=ST",'Patrak C'!$AS$9:$AS$73,"=E")</f>
        <v>0</v>
      </c>
      <c r="U25" s="190">
        <f>SUM(S25:T25)</f>
        <v>0</v>
      </c>
      <c r="V25" s="7"/>
      <c r="W25" s="13"/>
    </row>
    <row r="26" spans="2:23" ht="30" customHeight="1" x14ac:dyDescent="0.3">
      <c r="B26" s="13"/>
      <c r="C26" s="7" t="s">
        <v>162</v>
      </c>
      <c r="D26" s="190">
        <f t="shared" si="0"/>
        <v>2</v>
      </c>
      <c r="E26" s="190">
        <f t="shared" si="0"/>
        <v>0</v>
      </c>
      <c r="F26" s="190">
        <f>SUM(D26:E26)</f>
        <v>2</v>
      </c>
      <c r="G26" s="189">
        <f>COUNTIFS('Patrak C'!$E$9:$E$73,"=M",'Patrak C'!$F$9:$F$73,"=OBC",'Patrak C'!$AS$9:$AS$73,"=A")</f>
        <v>1</v>
      </c>
      <c r="H26" s="189">
        <f>COUNTIFS('Patrak C'!$E$9:$E$73,"=F",'Patrak C'!$F$9:$F$73,"=OBC",'Patrak C'!$AS$9:$AS$73,"=A")</f>
        <v>0</v>
      </c>
      <c r="I26" s="190">
        <f>SUM(G26:H26)</f>
        <v>1</v>
      </c>
      <c r="J26" s="189">
        <f>COUNTIFS('Patrak C'!$E$9:$E$73,"=M",'Patrak C'!$F$9:$F$73,"=OBC",'Patrak C'!$AS$9:$AS$73,"=B")</f>
        <v>0</v>
      </c>
      <c r="K26" s="189">
        <f>COUNTIFS('Patrak C'!$E$9:$E$73,"=F",'Patrak C'!$F$9:$F$73,"=OBC",'Patrak C'!$AS$9:$AS$73,"=B")</f>
        <v>0</v>
      </c>
      <c r="L26" s="190">
        <f>SUM(J26:K26)</f>
        <v>0</v>
      </c>
      <c r="M26" s="189">
        <f>COUNTIFS('Patrak C'!$E$9:$E$73,"=M",'Patrak C'!$F$9:$F$73,"=OBC",'Patrak C'!$AS$9:$AS$73,"=C")</f>
        <v>1</v>
      </c>
      <c r="N26" s="189">
        <f>COUNTIFS('Patrak C'!$E$9:$E$73,"=F",'Patrak C'!$F$9:$F$73,"=OBC",'Patrak C'!$AS$9:$AS$73,"=C")</f>
        <v>0</v>
      </c>
      <c r="O26" s="190">
        <f>SUM(M26:N26)</f>
        <v>1</v>
      </c>
      <c r="P26" s="189">
        <f>COUNTIFS('Patrak C'!$E$9:$E$73,"=M",'Patrak C'!$F$9:$F$73,"=OBC",'Patrak C'!$AS$9:$AS$73,"=D")</f>
        <v>0</v>
      </c>
      <c r="Q26" s="189">
        <f>COUNTIFS('Patrak C'!$E$9:$E$73,"=F",'Patrak C'!$F$9:$F$73,"=OBC",'Patrak C'!$AS$9:$AS$73,"=D")</f>
        <v>0</v>
      </c>
      <c r="R26" s="190">
        <f>SUM(P26:Q26)</f>
        <v>0</v>
      </c>
      <c r="S26" s="189">
        <f>COUNTIFS('Patrak C'!$E$9:$E$73,"=M",'Patrak C'!$F$9:$F$73,"=OBC",'Patrak C'!$AS$9:$AS$73,"=E")</f>
        <v>0</v>
      </c>
      <c r="T26" s="189">
        <f>COUNTIFS('Patrak C'!$E$9:$E$73,"=F",'Patrak C'!$F$9:$F$73,"=OBC",'Patrak C'!$AS$9:$AS$73,"=E")</f>
        <v>0</v>
      </c>
      <c r="U26" s="190">
        <f>SUM(S26:T26)</f>
        <v>0</v>
      </c>
      <c r="V26" s="7"/>
      <c r="W26" s="13"/>
    </row>
    <row r="27" spans="2:23" ht="30" customHeight="1" x14ac:dyDescent="0.3">
      <c r="B27" s="13"/>
      <c r="C27" s="7" t="s">
        <v>21</v>
      </c>
      <c r="D27" s="190">
        <f t="shared" si="0"/>
        <v>0</v>
      </c>
      <c r="E27" s="190">
        <f t="shared" si="0"/>
        <v>0</v>
      </c>
      <c r="F27" s="190">
        <f>SUM(D27:E27)</f>
        <v>0</v>
      </c>
      <c r="G27" s="189">
        <f>COUNTIFS('Patrak C'!$E$9:$E$73,"=M",'Patrak C'!$F$9:$F$73,"=OTHER",'Patrak C'!$AS$9:$AS$73,"=A")</f>
        <v>0</v>
      </c>
      <c r="H27" s="189">
        <f>COUNTIFS('Patrak C'!$E$9:$E$73,"=F",'Patrak C'!$F$9:$F$73,"=OTHER",'Patrak C'!$AS$9:$AS$73,"=A")</f>
        <v>0</v>
      </c>
      <c r="I27" s="190">
        <f>SUM(G27:H27)</f>
        <v>0</v>
      </c>
      <c r="J27" s="189">
        <f>COUNTIFS('Patrak C'!$E$9:$E$73,"=M",'Patrak C'!$F$9:$F$73,"=OTHER",'Patrak C'!$AS$9:$AS$73,"=B")</f>
        <v>0</v>
      </c>
      <c r="K27" s="189">
        <f>COUNTIFS('Patrak C'!$E$9:$E$73,"=F",'Patrak C'!$F$9:$F$73,"=OTHER",'Patrak C'!$AS$9:$AS$73,"=B")</f>
        <v>0</v>
      </c>
      <c r="L27" s="190">
        <f>SUM(J27:K27)</f>
        <v>0</v>
      </c>
      <c r="M27" s="189">
        <f>COUNTIFS('Patrak C'!$E$9:$E$73,"=M",'Patrak C'!$F$9:$F$73,"=OTHER",'Patrak C'!$AS$9:$AS$73,"=C")</f>
        <v>0</v>
      </c>
      <c r="N27" s="189">
        <f>COUNTIFS('Patrak C'!$E$9:$E$73,"=F",'Patrak C'!$F$9:$F$73,"=OTHER",'Patrak C'!$AS$9:$AS$73,"=C")</f>
        <v>0</v>
      </c>
      <c r="O27" s="190">
        <f>SUM(M27:N27)</f>
        <v>0</v>
      </c>
      <c r="P27" s="189">
        <f>COUNTIFS('Patrak C'!$E$9:$E$73,"=M",'Patrak C'!$F$9:$F$73,"=OTHER",'Patrak C'!$AS$9:$AS$73,"=D")</f>
        <v>0</v>
      </c>
      <c r="Q27" s="189">
        <f>COUNTIFS('Patrak C'!$E$9:$E$73,"=F",'Patrak C'!$F$9:$F$73,"=OTHER",'Patrak C'!$AS$9:$AS$73,"=D")</f>
        <v>0</v>
      </c>
      <c r="R27" s="190">
        <f>SUM(P27:Q27)</f>
        <v>0</v>
      </c>
      <c r="S27" s="189">
        <f>COUNTIFS('Patrak C'!$E$9:$E$73,"=M",'Patrak C'!$F$9:$F$73,"=OTHER",'Patrak C'!$AS$9:$AS$73,"=E")</f>
        <v>0</v>
      </c>
      <c r="T27" s="189">
        <f>COUNTIFS('Patrak C'!$E$9:$E$73,"=F",'Patrak C'!$F$9:$F$73,"=OTHER",'Patrak C'!$AS$9:$AS$73,"=E")</f>
        <v>0</v>
      </c>
      <c r="U27" s="190">
        <f>SUM(S27:T27)</f>
        <v>0</v>
      </c>
      <c r="V27" s="7"/>
      <c r="W27" s="13"/>
    </row>
    <row r="28" spans="2:23" ht="40.200000000000003" customHeight="1" x14ac:dyDescent="0.3">
      <c r="B28" s="13"/>
      <c r="C28" s="7" t="s">
        <v>18</v>
      </c>
      <c r="D28" s="279">
        <f>SUM(D24:D27)</f>
        <v>2</v>
      </c>
      <c r="E28" s="279">
        <f t="shared" ref="E28:U28" si="1">SUM(E24:E27)</f>
        <v>0</v>
      </c>
      <c r="F28" s="279">
        <f t="shared" si="1"/>
        <v>2</v>
      </c>
      <c r="G28" s="279">
        <f t="shared" si="1"/>
        <v>1</v>
      </c>
      <c r="H28" s="279">
        <f t="shared" si="1"/>
        <v>0</v>
      </c>
      <c r="I28" s="279">
        <f t="shared" si="1"/>
        <v>1</v>
      </c>
      <c r="J28" s="279">
        <f t="shared" si="1"/>
        <v>0</v>
      </c>
      <c r="K28" s="279">
        <f t="shared" si="1"/>
        <v>0</v>
      </c>
      <c r="L28" s="279">
        <f t="shared" si="1"/>
        <v>0</v>
      </c>
      <c r="M28" s="279">
        <f t="shared" si="1"/>
        <v>1</v>
      </c>
      <c r="N28" s="279">
        <f t="shared" si="1"/>
        <v>0</v>
      </c>
      <c r="O28" s="279">
        <f t="shared" si="1"/>
        <v>1</v>
      </c>
      <c r="P28" s="279">
        <f t="shared" si="1"/>
        <v>0</v>
      </c>
      <c r="Q28" s="279">
        <f t="shared" si="1"/>
        <v>0</v>
      </c>
      <c r="R28" s="279">
        <f t="shared" si="1"/>
        <v>0</v>
      </c>
      <c r="S28" s="279">
        <f t="shared" si="1"/>
        <v>0</v>
      </c>
      <c r="T28" s="279">
        <f t="shared" si="1"/>
        <v>0</v>
      </c>
      <c r="U28" s="279">
        <f t="shared" si="1"/>
        <v>0</v>
      </c>
      <c r="V28" s="7"/>
      <c r="W28" s="13"/>
    </row>
    <row r="29" spans="2:23" ht="26.4" customHeight="1" x14ac:dyDescent="0.3"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</row>
    <row r="30" spans="2:23" ht="19.2" customHeight="1" x14ac:dyDescent="0.3">
      <c r="B30" s="13"/>
      <c r="C30" s="403" t="s">
        <v>89</v>
      </c>
      <c r="D30" s="403"/>
      <c r="E30" s="403"/>
      <c r="F30" s="403"/>
      <c r="G30" s="403"/>
      <c r="H30" s="13"/>
      <c r="I30" s="13"/>
      <c r="J30" s="13"/>
      <c r="K30" s="13"/>
      <c r="L30" s="13"/>
      <c r="M30" s="13"/>
      <c r="N30" s="13"/>
      <c r="O30" s="13"/>
      <c r="P30" s="13"/>
      <c r="Q30" s="403" t="s">
        <v>88</v>
      </c>
      <c r="R30" s="403"/>
      <c r="S30" s="403"/>
      <c r="T30" s="403"/>
      <c r="U30" s="403"/>
      <c r="V30" s="403"/>
      <c r="W30" s="13"/>
    </row>
    <row r="31" spans="2:23" ht="2.4" customHeight="1" x14ac:dyDescent="0.3"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</row>
    <row r="32" spans="2:23" ht="18" customHeight="1" x14ac:dyDescent="0.3">
      <c r="B32" s="13"/>
      <c r="C32" s="13"/>
      <c r="D32" s="13"/>
      <c r="E32" s="12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</row>
    <row r="33" spans="2:23" ht="29.4" customHeight="1" x14ac:dyDescent="0.3">
      <c r="B33" s="397" t="s">
        <v>155</v>
      </c>
      <c r="C33" s="398"/>
      <c r="D33" s="398"/>
      <c r="E33" s="398"/>
      <c r="F33" s="398"/>
      <c r="G33" s="398"/>
      <c r="H33" s="398"/>
      <c r="I33" s="398"/>
      <c r="J33" s="13"/>
      <c r="K33" s="13"/>
      <c r="L33" s="13"/>
      <c r="M33" s="13"/>
      <c r="N33" s="13"/>
      <c r="O33" s="13"/>
      <c r="P33" s="417" t="s">
        <v>173</v>
      </c>
      <c r="Q33" s="417"/>
      <c r="R33" s="417"/>
      <c r="S33" s="417"/>
      <c r="T33" s="417"/>
      <c r="U33" s="417"/>
      <c r="V33" s="417"/>
      <c r="W33" s="417"/>
    </row>
    <row r="34" spans="2:23" ht="9" customHeight="1" x14ac:dyDescent="0.3"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</row>
    <row r="35" spans="2:23" hidden="1" x14ac:dyDescent="0.3"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</row>
    <row r="36" spans="2:23" hidden="1" x14ac:dyDescent="0.3"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</row>
    <row r="37" spans="2:23" hidden="1" x14ac:dyDescent="0.3"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</row>
    <row r="38" spans="2:23" hidden="1" x14ac:dyDescent="0.3"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</row>
    <row r="39" spans="2:23" hidden="1" x14ac:dyDescent="0.3"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</row>
    <row r="40" spans="2:23" hidden="1" x14ac:dyDescent="0.3"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</row>
    <row r="41" spans="2:23" hidden="1" x14ac:dyDescent="0.3"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</row>
    <row r="42" spans="2:23" hidden="1" x14ac:dyDescent="0.3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</row>
    <row r="43" spans="2:23" hidden="1" x14ac:dyDescent="0.3"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</row>
    <row r="44" spans="2:23" hidden="1" x14ac:dyDescent="0.3"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</row>
    <row r="45" spans="2:23" hidden="1" x14ac:dyDescent="0.3"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</row>
    <row r="46" spans="2:23" hidden="1" x14ac:dyDescent="0.3"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</row>
    <row r="47" spans="2:23" hidden="1" x14ac:dyDescent="0.3"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</row>
    <row r="48" spans="2:23" hidden="1" x14ac:dyDescent="0.3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</row>
    <row r="49" spans="2:23" hidden="1" x14ac:dyDescent="0.3"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</row>
    <row r="50" spans="2:23" hidden="1" x14ac:dyDescent="0.3"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</row>
    <row r="51" spans="2:23" hidden="1" x14ac:dyDescent="0.3"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</row>
    <row r="52" spans="2:23" hidden="1" x14ac:dyDescent="0.3"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</row>
    <row r="53" spans="2:23" hidden="1" x14ac:dyDescent="0.3"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</row>
    <row r="54" spans="2:23" hidden="1" x14ac:dyDescent="0.3"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</row>
    <row r="55" spans="2:23" hidden="1" x14ac:dyDescent="0.3"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</row>
    <row r="56" spans="2:23" hidden="1" x14ac:dyDescent="0.3"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</row>
    <row r="57" spans="2:23" hidden="1" x14ac:dyDescent="0.3"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</row>
    <row r="58" spans="2:23" hidden="1" x14ac:dyDescent="0.3"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</row>
  </sheetData>
  <sheetProtection password="CCC6" sheet="1" objects="1" scenarios="1" formatColumns="0" formatRows="0"/>
  <customSheetViews>
    <customSheetView guid="{36D6D7AF-C7A1-488E-A59F-76748FA0B979}">
      <selection activeCell="F13" sqref="F13:V13"/>
      <pageMargins left="0.28000000000000003" right="0.28000000000000003" top="0.19" bottom="0.21" header="0.17" footer="0.15"/>
      <pageSetup paperSize="9" orientation="portrait" r:id="rId1"/>
    </customSheetView>
  </customSheetViews>
  <mergeCells count="38">
    <mergeCell ref="P33:W33"/>
    <mergeCell ref="C30:G30"/>
    <mergeCell ref="Q30:V30"/>
    <mergeCell ref="C6:V6"/>
    <mergeCell ref="F18:V18"/>
    <mergeCell ref="C18:D18"/>
    <mergeCell ref="C12:D12"/>
    <mergeCell ref="C13:D13"/>
    <mergeCell ref="C14:D14"/>
    <mergeCell ref="C15:D15"/>
    <mergeCell ref="C16:D16"/>
    <mergeCell ref="C17:D17"/>
    <mergeCell ref="F12:V12"/>
    <mergeCell ref="F13:V13"/>
    <mergeCell ref="F14:V14"/>
    <mergeCell ref="V21:V23"/>
    <mergeCell ref="C21:C23"/>
    <mergeCell ref="D22:F22"/>
    <mergeCell ref="C4:V4"/>
    <mergeCell ref="C5:V5"/>
    <mergeCell ref="C3:V3"/>
    <mergeCell ref="I8:K8"/>
    <mergeCell ref="B33:I33"/>
    <mergeCell ref="I10:J10"/>
    <mergeCell ref="K10:M10"/>
    <mergeCell ref="F15:V15"/>
    <mergeCell ref="F16:V16"/>
    <mergeCell ref="F17:V17"/>
    <mergeCell ref="C11:V11"/>
    <mergeCell ref="C19:D19"/>
    <mergeCell ref="F19:V19"/>
    <mergeCell ref="G21:U21"/>
    <mergeCell ref="G22:I22"/>
    <mergeCell ref="J22:L22"/>
    <mergeCell ref="M22:O22"/>
    <mergeCell ref="P22:R22"/>
    <mergeCell ref="S22:U22"/>
    <mergeCell ref="D21:F21"/>
  </mergeCells>
  <hyperlinks>
    <hyperlink ref="B33" r:id="rId2" xr:uid="{00000000-0004-0000-0200-000000000000}"/>
  </hyperlinks>
  <pageMargins left="0.27559055118110198" right="0.23622047244094499" top="0.23622047244094499" bottom="0.196850393700787" header="0.15748031496063" footer="0.15748031496063"/>
  <pageSetup paperSize="9" orientation="portrait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00000"/>
  </sheetPr>
  <dimension ref="A1:AV150"/>
  <sheetViews>
    <sheetView workbookViewId="0">
      <selection activeCell="K20" sqref="K20"/>
    </sheetView>
  </sheetViews>
  <sheetFormatPr defaultColWidth="0" defaultRowHeight="14.4" zeroHeight="1" x14ac:dyDescent="0.3"/>
  <cols>
    <col min="1" max="1" width="1.33203125" style="17" customWidth="1"/>
    <col min="2" max="2" width="3" style="222" customWidth="1"/>
    <col min="3" max="3" width="22.6640625" style="29" customWidth="1"/>
    <col min="4" max="4" width="2.6640625" style="17" customWidth="1"/>
    <col min="5" max="44" width="2.5546875" style="17" customWidth="1"/>
    <col min="45" max="47" width="4" style="17" bestFit="1" customWidth="1"/>
    <col min="48" max="48" width="2.109375" style="17" customWidth="1"/>
    <col min="49" max="16384" width="8.88671875" style="17" hidden="1"/>
  </cols>
  <sheetData>
    <row r="1" spans="1:48" ht="15.6" customHeight="1" x14ac:dyDescent="0.3">
      <c r="A1" s="442" t="s">
        <v>185</v>
      </c>
      <c r="B1" s="442"/>
      <c r="C1" s="442"/>
      <c r="D1" s="442"/>
      <c r="E1" s="442"/>
      <c r="F1" s="442"/>
      <c r="G1" s="442"/>
      <c r="H1" s="442"/>
      <c r="I1" s="442"/>
      <c r="J1" s="442"/>
      <c r="K1" s="442"/>
      <c r="L1" s="442"/>
      <c r="M1" s="442"/>
      <c r="N1" s="442"/>
      <c r="O1" s="442"/>
      <c r="P1" s="442"/>
      <c r="Q1" s="442"/>
      <c r="R1" s="442"/>
      <c r="S1" s="442"/>
      <c r="T1" s="442"/>
      <c r="U1" s="442"/>
      <c r="V1" s="442"/>
      <c r="W1" s="442"/>
      <c r="X1" s="442"/>
      <c r="Y1" s="442"/>
      <c r="Z1" s="442"/>
      <c r="AA1" s="442"/>
      <c r="AB1" s="442"/>
      <c r="AC1" s="442"/>
      <c r="AD1" s="442"/>
      <c r="AE1" s="442"/>
      <c r="AF1" s="442"/>
      <c r="AG1" s="442"/>
      <c r="AH1" s="442"/>
      <c r="AI1" s="442"/>
      <c r="AJ1" s="442"/>
      <c r="AK1" s="442"/>
      <c r="AL1" s="442"/>
      <c r="AM1" s="442"/>
      <c r="AN1" s="442"/>
      <c r="AO1" s="442"/>
      <c r="AP1" s="442"/>
      <c r="AQ1" s="442"/>
      <c r="AR1" s="442"/>
      <c r="AS1" s="442"/>
      <c r="AT1" s="442"/>
      <c r="AU1" s="442"/>
    </row>
    <row r="2" spans="1:48" ht="10.95" customHeight="1" x14ac:dyDescent="0.3">
      <c r="A2" s="442"/>
      <c r="B2" s="442"/>
      <c r="C2" s="442"/>
      <c r="D2" s="442"/>
      <c r="E2" s="442"/>
      <c r="F2" s="442"/>
      <c r="G2" s="442"/>
      <c r="H2" s="442"/>
      <c r="I2" s="442"/>
      <c r="J2" s="442"/>
      <c r="K2" s="442"/>
      <c r="L2" s="442"/>
      <c r="M2" s="442"/>
      <c r="N2" s="442"/>
      <c r="O2" s="442"/>
      <c r="P2" s="442"/>
      <c r="Q2" s="442"/>
      <c r="R2" s="442"/>
      <c r="S2" s="442"/>
      <c r="T2" s="442"/>
      <c r="U2" s="442"/>
      <c r="V2" s="442"/>
      <c r="W2" s="442"/>
      <c r="X2" s="442"/>
      <c r="Y2" s="442"/>
      <c r="Z2" s="442"/>
      <c r="AA2" s="442"/>
      <c r="AB2" s="442"/>
      <c r="AC2" s="442"/>
      <c r="AD2" s="442"/>
      <c r="AE2" s="442"/>
      <c r="AF2" s="442"/>
      <c r="AG2" s="442"/>
      <c r="AH2" s="442"/>
      <c r="AI2" s="442"/>
      <c r="AJ2" s="442"/>
      <c r="AK2" s="442"/>
      <c r="AL2" s="442"/>
      <c r="AM2" s="442"/>
      <c r="AN2" s="442"/>
      <c r="AO2" s="442"/>
      <c r="AP2" s="442"/>
      <c r="AQ2" s="442"/>
      <c r="AR2" s="442"/>
      <c r="AS2" s="442"/>
      <c r="AT2" s="442"/>
      <c r="AU2" s="442"/>
    </row>
    <row r="3" spans="1:48" s="25" customFormat="1" ht="25.95" customHeight="1" x14ac:dyDescent="0.5">
      <c r="B3" s="439" t="s">
        <v>151</v>
      </c>
      <c r="C3" s="439"/>
      <c r="D3" s="439"/>
      <c r="E3" s="439"/>
      <c r="F3" s="439"/>
      <c r="G3" s="439"/>
      <c r="H3" s="439"/>
      <c r="I3" s="439"/>
      <c r="J3" s="439"/>
      <c r="K3" s="439"/>
      <c r="L3" s="439"/>
      <c r="M3" s="439"/>
      <c r="N3" s="439"/>
      <c r="O3" s="439"/>
      <c r="P3" s="439"/>
      <c r="Q3" s="439"/>
      <c r="R3" s="439"/>
      <c r="S3" s="439"/>
      <c r="T3" s="439"/>
      <c r="U3" s="439"/>
      <c r="V3" s="439"/>
      <c r="W3" s="439"/>
      <c r="X3" s="439"/>
      <c r="Y3" s="439"/>
      <c r="Z3" s="439"/>
      <c r="AA3" s="439"/>
      <c r="AB3" s="439"/>
      <c r="AC3" s="439"/>
      <c r="AD3" s="439"/>
      <c r="AE3" s="439"/>
      <c r="AF3" s="439"/>
      <c r="AG3" s="439"/>
      <c r="AH3" s="439"/>
      <c r="AI3" s="439"/>
      <c r="AJ3" s="439"/>
      <c r="AK3" s="439"/>
      <c r="AL3" s="439"/>
      <c r="AM3" s="439"/>
      <c r="AN3" s="439"/>
      <c r="AO3" s="439"/>
      <c r="AP3" s="439"/>
      <c r="AQ3" s="439"/>
      <c r="AR3" s="439"/>
      <c r="AS3" s="439"/>
      <c r="AT3" s="439"/>
      <c r="AU3" s="439"/>
      <c r="AV3" s="426" t="s">
        <v>0</v>
      </c>
    </row>
    <row r="4" spans="1:48" ht="18" x14ac:dyDescent="0.3">
      <c r="B4" s="427" t="s">
        <v>76</v>
      </c>
      <c r="C4" s="427"/>
      <c r="D4" s="19">
        <f>'School Data'!B23</f>
        <v>3</v>
      </c>
      <c r="E4" s="19"/>
      <c r="F4" s="19"/>
      <c r="G4" s="440" t="s">
        <v>77</v>
      </c>
      <c r="H4" s="440"/>
      <c r="I4" s="19" t="str">
        <f>'School Data'!B24</f>
        <v>-</v>
      </c>
      <c r="J4" s="19"/>
      <c r="K4" s="19"/>
      <c r="L4" s="19"/>
      <c r="M4" s="19"/>
      <c r="N4" s="428"/>
      <c r="O4" s="428"/>
      <c r="P4" s="428"/>
      <c r="Q4" s="428"/>
      <c r="R4" s="19"/>
      <c r="S4" s="19"/>
      <c r="T4" s="19"/>
      <c r="U4" s="19"/>
      <c r="V4" s="19"/>
      <c r="W4" s="438" t="s">
        <v>2</v>
      </c>
      <c r="X4" s="438"/>
      <c r="Y4" s="443" t="str">
        <f>'School Data'!B25</f>
        <v>2025-26</v>
      </c>
      <c r="Z4" s="443"/>
      <c r="AA4" s="443"/>
      <c r="AB4" s="443"/>
      <c r="AC4" s="443"/>
      <c r="AD4" s="443"/>
      <c r="AE4" s="443"/>
      <c r="AF4" s="26"/>
      <c r="AG4" s="26"/>
      <c r="AH4" s="18"/>
      <c r="AI4" s="18"/>
      <c r="AJ4" s="18"/>
      <c r="AK4" s="437" t="s">
        <v>155</v>
      </c>
      <c r="AL4" s="438"/>
      <c r="AM4" s="438"/>
      <c r="AN4" s="438"/>
      <c r="AO4" s="438"/>
      <c r="AP4" s="438"/>
      <c r="AQ4" s="438"/>
      <c r="AR4" s="438"/>
      <c r="AS4" s="438"/>
      <c r="AT4" s="438"/>
      <c r="AU4" s="438"/>
      <c r="AV4" s="426"/>
    </row>
    <row r="5" spans="1:48" x14ac:dyDescent="0.3">
      <c r="B5" s="429" t="s">
        <v>32</v>
      </c>
      <c r="C5" s="432" t="s">
        <v>33</v>
      </c>
      <c r="D5" s="433" t="s">
        <v>35</v>
      </c>
      <c r="E5" s="447" t="s">
        <v>36</v>
      </c>
      <c r="F5" s="447"/>
      <c r="G5" s="447"/>
      <c r="H5" s="447"/>
      <c r="I5" s="447"/>
      <c r="J5" s="447"/>
      <c r="K5" s="447"/>
      <c r="L5" s="447"/>
      <c r="M5" s="447" t="s">
        <v>37</v>
      </c>
      <c r="N5" s="447"/>
      <c r="O5" s="447"/>
      <c r="P5" s="447"/>
      <c r="Q5" s="447"/>
      <c r="R5" s="447"/>
      <c r="S5" s="448" t="s">
        <v>215</v>
      </c>
      <c r="T5" s="449"/>
      <c r="U5" s="449"/>
      <c r="V5" s="449"/>
      <c r="W5" s="449"/>
      <c r="X5" s="449"/>
      <c r="Y5" s="449"/>
      <c r="Z5" s="449"/>
      <c r="AA5" s="449"/>
      <c r="AB5" s="449"/>
      <c r="AC5" s="449"/>
      <c r="AD5" s="449"/>
      <c r="AE5" s="449"/>
      <c r="AF5" s="449"/>
      <c r="AG5" s="449"/>
      <c r="AH5" s="449"/>
      <c r="AI5" s="450"/>
      <c r="AJ5" s="448" t="s">
        <v>216</v>
      </c>
      <c r="AK5" s="449"/>
      <c r="AL5" s="449"/>
      <c r="AM5" s="449"/>
      <c r="AN5" s="449"/>
      <c r="AO5" s="449"/>
      <c r="AP5" s="449"/>
      <c r="AQ5" s="449"/>
      <c r="AR5" s="449"/>
      <c r="AS5" s="434" t="s">
        <v>38</v>
      </c>
      <c r="AT5" s="434" t="s">
        <v>39</v>
      </c>
      <c r="AU5" s="434" t="s">
        <v>94</v>
      </c>
      <c r="AV5" s="426"/>
    </row>
    <row r="6" spans="1:48" ht="14.4" customHeight="1" x14ac:dyDescent="0.3">
      <c r="B6" s="430"/>
      <c r="C6" s="432"/>
      <c r="D6" s="433"/>
      <c r="E6" s="451" t="s">
        <v>40</v>
      </c>
      <c r="F6" s="451"/>
      <c r="G6" s="451"/>
      <c r="H6" s="451"/>
      <c r="I6" s="451"/>
      <c r="J6" s="451"/>
      <c r="K6" s="451"/>
      <c r="L6" s="451"/>
      <c r="M6" s="447" t="s">
        <v>41</v>
      </c>
      <c r="N6" s="447"/>
      <c r="O6" s="447"/>
      <c r="P6" s="447"/>
      <c r="Q6" s="447"/>
      <c r="R6" s="447"/>
      <c r="S6" s="452" t="s">
        <v>42</v>
      </c>
      <c r="T6" s="453"/>
      <c r="U6" s="453"/>
      <c r="V6" s="454"/>
      <c r="W6" s="452" t="s">
        <v>43</v>
      </c>
      <c r="X6" s="453"/>
      <c r="Y6" s="453"/>
      <c r="Z6" s="453"/>
      <c r="AA6" s="454"/>
      <c r="AB6" s="452" t="s">
        <v>217</v>
      </c>
      <c r="AC6" s="453"/>
      <c r="AD6" s="453"/>
      <c r="AE6" s="453"/>
      <c r="AF6" s="454"/>
      <c r="AG6" s="458" t="s">
        <v>248</v>
      </c>
      <c r="AH6" s="459"/>
      <c r="AI6" s="460"/>
      <c r="AJ6" s="458" t="s">
        <v>218</v>
      </c>
      <c r="AK6" s="459"/>
      <c r="AL6" s="459"/>
      <c r="AM6" s="460"/>
      <c r="AN6" s="458" t="s">
        <v>44</v>
      </c>
      <c r="AO6" s="459"/>
      <c r="AP6" s="459"/>
      <c r="AQ6" s="459"/>
      <c r="AR6" s="459"/>
      <c r="AS6" s="435"/>
      <c r="AT6" s="435"/>
      <c r="AU6" s="435"/>
      <c r="AV6" s="426"/>
    </row>
    <row r="7" spans="1:48" x14ac:dyDescent="0.3">
      <c r="B7" s="430"/>
      <c r="C7" s="432"/>
      <c r="D7" s="433"/>
      <c r="E7" s="451"/>
      <c r="F7" s="451"/>
      <c r="G7" s="451"/>
      <c r="H7" s="451"/>
      <c r="I7" s="451"/>
      <c r="J7" s="451"/>
      <c r="K7" s="451"/>
      <c r="L7" s="451"/>
      <c r="M7" s="447"/>
      <c r="N7" s="447"/>
      <c r="O7" s="447"/>
      <c r="P7" s="447"/>
      <c r="Q7" s="447"/>
      <c r="R7" s="447"/>
      <c r="S7" s="455"/>
      <c r="T7" s="456"/>
      <c r="U7" s="456"/>
      <c r="V7" s="457"/>
      <c r="W7" s="455"/>
      <c r="X7" s="456"/>
      <c r="Y7" s="456"/>
      <c r="Z7" s="456"/>
      <c r="AA7" s="457"/>
      <c r="AB7" s="455" t="s">
        <v>219</v>
      </c>
      <c r="AC7" s="456"/>
      <c r="AD7" s="456"/>
      <c r="AE7" s="456"/>
      <c r="AF7" s="457"/>
      <c r="AG7" s="455" t="s">
        <v>247</v>
      </c>
      <c r="AH7" s="456"/>
      <c r="AI7" s="457"/>
      <c r="AJ7" s="455" t="s">
        <v>220</v>
      </c>
      <c r="AK7" s="456"/>
      <c r="AL7" s="456"/>
      <c r="AM7" s="457"/>
      <c r="AN7" s="455"/>
      <c r="AO7" s="456"/>
      <c r="AP7" s="456"/>
      <c r="AQ7" s="456"/>
      <c r="AR7" s="456"/>
      <c r="AS7" s="435"/>
      <c r="AT7" s="435"/>
      <c r="AU7" s="435"/>
      <c r="AV7" s="426"/>
    </row>
    <row r="8" spans="1:48" ht="166.2" customHeight="1" x14ac:dyDescent="0.3">
      <c r="B8" s="430"/>
      <c r="C8" s="432"/>
      <c r="D8" s="433"/>
      <c r="E8" s="346" t="s">
        <v>221</v>
      </c>
      <c r="F8" s="346" t="s">
        <v>222</v>
      </c>
      <c r="G8" s="346" t="s">
        <v>45</v>
      </c>
      <c r="H8" s="346" t="s">
        <v>223</v>
      </c>
      <c r="I8" s="346" t="s">
        <v>91</v>
      </c>
      <c r="J8" s="346" t="s">
        <v>224</v>
      </c>
      <c r="K8" s="346" t="s">
        <v>225</v>
      </c>
      <c r="L8" s="346" t="s">
        <v>226</v>
      </c>
      <c r="M8" s="346" t="s">
        <v>46</v>
      </c>
      <c r="N8" s="346" t="s">
        <v>47</v>
      </c>
      <c r="O8" s="346" t="s">
        <v>48</v>
      </c>
      <c r="P8" s="346" t="s">
        <v>49</v>
      </c>
      <c r="Q8" s="346" t="s">
        <v>227</v>
      </c>
      <c r="R8" s="346" t="s">
        <v>228</v>
      </c>
      <c r="S8" s="346" t="s">
        <v>229</v>
      </c>
      <c r="T8" s="346" t="s">
        <v>230</v>
      </c>
      <c r="U8" s="346" t="s">
        <v>50</v>
      </c>
      <c r="V8" s="346" t="s">
        <v>231</v>
      </c>
      <c r="W8" s="346" t="s">
        <v>232</v>
      </c>
      <c r="X8" s="346" t="s">
        <v>233</v>
      </c>
      <c r="Y8" s="346" t="s">
        <v>92</v>
      </c>
      <c r="Z8" s="346" t="s">
        <v>93</v>
      </c>
      <c r="AA8" s="346" t="s">
        <v>234</v>
      </c>
      <c r="AB8" s="346" t="s">
        <v>235</v>
      </c>
      <c r="AC8" s="346" t="s">
        <v>236</v>
      </c>
      <c r="AD8" s="346" t="s">
        <v>237</v>
      </c>
      <c r="AE8" s="346" t="s">
        <v>238</v>
      </c>
      <c r="AF8" s="346" t="s">
        <v>239</v>
      </c>
      <c r="AG8" s="346" t="s">
        <v>51</v>
      </c>
      <c r="AH8" s="346" t="s">
        <v>52</v>
      </c>
      <c r="AI8" s="346" t="s">
        <v>240</v>
      </c>
      <c r="AJ8" s="346" t="s">
        <v>241</v>
      </c>
      <c r="AK8" s="346" t="s">
        <v>242</v>
      </c>
      <c r="AL8" s="346" t="s">
        <v>53</v>
      </c>
      <c r="AM8" s="346" t="s">
        <v>243</v>
      </c>
      <c r="AN8" s="346" t="s">
        <v>244</v>
      </c>
      <c r="AO8" s="346" t="s">
        <v>54</v>
      </c>
      <c r="AP8" s="346" t="s">
        <v>55</v>
      </c>
      <c r="AQ8" s="346" t="s">
        <v>245</v>
      </c>
      <c r="AR8" s="347" t="s">
        <v>246</v>
      </c>
      <c r="AS8" s="435"/>
      <c r="AT8" s="435"/>
      <c r="AU8" s="435"/>
      <c r="AV8" s="426"/>
    </row>
    <row r="9" spans="1:48" x14ac:dyDescent="0.3">
      <c r="B9" s="431"/>
      <c r="C9" s="432"/>
      <c r="D9" s="433"/>
      <c r="E9" s="138">
        <v>1</v>
      </c>
      <c r="F9" s="138">
        <v>2</v>
      </c>
      <c r="G9" s="138">
        <v>3</v>
      </c>
      <c r="H9" s="138">
        <v>4</v>
      </c>
      <c r="I9" s="138">
        <v>5</v>
      </c>
      <c r="J9" s="138">
        <v>6</v>
      </c>
      <c r="K9" s="138">
        <v>7</v>
      </c>
      <c r="L9" s="138">
        <v>8</v>
      </c>
      <c r="M9" s="138">
        <v>9</v>
      </c>
      <c r="N9" s="138">
        <v>10</v>
      </c>
      <c r="O9" s="138">
        <v>11</v>
      </c>
      <c r="P9" s="138">
        <v>12</v>
      </c>
      <c r="Q9" s="138">
        <v>13</v>
      </c>
      <c r="R9" s="138">
        <v>14</v>
      </c>
      <c r="S9" s="138">
        <v>15</v>
      </c>
      <c r="T9" s="138">
        <v>16</v>
      </c>
      <c r="U9" s="138">
        <v>17</v>
      </c>
      <c r="V9" s="138">
        <v>18</v>
      </c>
      <c r="W9" s="138">
        <v>19</v>
      </c>
      <c r="X9" s="138">
        <v>20</v>
      </c>
      <c r="Y9" s="138">
        <v>21</v>
      </c>
      <c r="Z9" s="138">
        <v>22</v>
      </c>
      <c r="AA9" s="138">
        <v>23</v>
      </c>
      <c r="AB9" s="138">
        <v>24</v>
      </c>
      <c r="AC9" s="138">
        <v>25</v>
      </c>
      <c r="AD9" s="138">
        <v>26</v>
      </c>
      <c r="AE9" s="138">
        <v>27</v>
      </c>
      <c r="AF9" s="138">
        <v>28</v>
      </c>
      <c r="AG9" s="138">
        <v>29</v>
      </c>
      <c r="AH9" s="138">
        <v>30</v>
      </c>
      <c r="AI9" s="138">
        <v>31</v>
      </c>
      <c r="AJ9" s="138">
        <v>32</v>
      </c>
      <c r="AK9" s="138">
        <v>33</v>
      </c>
      <c r="AL9" s="138">
        <v>34</v>
      </c>
      <c r="AM9" s="138">
        <v>35</v>
      </c>
      <c r="AN9" s="138">
        <v>36</v>
      </c>
      <c r="AO9" s="138">
        <v>37</v>
      </c>
      <c r="AP9" s="138">
        <v>38</v>
      </c>
      <c r="AQ9" s="138">
        <v>39</v>
      </c>
      <c r="AR9" s="138">
        <v>40</v>
      </c>
      <c r="AS9" s="436"/>
      <c r="AT9" s="436"/>
      <c r="AU9" s="436"/>
      <c r="AV9" s="426"/>
    </row>
    <row r="10" spans="1:48" ht="15.6" customHeight="1" x14ac:dyDescent="0.3">
      <c r="B10" s="420">
        <f>'Student Data'!A6</f>
        <v>1</v>
      </c>
      <c r="C10" s="424" t="str">
        <f>'Student Data'!B6</f>
        <v>રાજ ભીખાભાઈ સોલંકી</v>
      </c>
      <c r="D10" s="168">
        <v>1</v>
      </c>
      <c r="E10" s="30">
        <v>5</v>
      </c>
      <c r="F10" s="30">
        <v>4</v>
      </c>
      <c r="G10" s="30">
        <v>4</v>
      </c>
      <c r="H10" s="30">
        <v>4</v>
      </c>
      <c r="I10" s="30">
        <v>4</v>
      </c>
      <c r="J10" s="30">
        <v>3</v>
      </c>
      <c r="K10" s="30">
        <v>4</v>
      </c>
      <c r="L10" s="30">
        <v>4</v>
      </c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422">
        <f>SUM(E10:AR10)</f>
        <v>32</v>
      </c>
      <c r="AT10" s="441">
        <f>SUM(E11:AR11)</f>
        <v>0</v>
      </c>
      <c r="AU10" s="422">
        <f>ROUND(AT10/2+AS10/2,0)</f>
        <v>16</v>
      </c>
      <c r="AV10" s="17" t="s">
        <v>0</v>
      </c>
    </row>
    <row r="11" spans="1:48" ht="15.6" customHeight="1" x14ac:dyDescent="0.3">
      <c r="B11" s="421"/>
      <c r="C11" s="425"/>
      <c r="D11" s="168">
        <v>2</v>
      </c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423"/>
      <c r="AT11" s="441"/>
      <c r="AU11" s="423"/>
    </row>
    <row r="12" spans="1:48" ht="15.6" customHeight="1" x14ac:dyDescent="0.3">
      <c r="B12" s="420">
        <f>'Student Data'!A7</f>
        <v>2</v>
      </c>
      <c r="C12" s="424" t="str">
        <f>IF('Student Data'!B7="","",'Student Data'!B7)</f>
        <v>કરણ મહેશભાઈ વાઘેલા</v>
      </c>
      <c r="D12" s="168">
        <v>1</v>
      </c>
      <c r="E12" s="30">
        <v>5</v>
      </c>
      <c r="F12" s="30">
        <v>5</v>
      </c>
      <c r="G12" s="30">
        <v>5</v>
      </c>
      <c r="H12" s="30">
        <v>5</v>
      </c>
      <c r="I12" s="30">
        <v>5</v>
      </c>
      <c r="J12" s="30">
        <v>5</v>
      </c>
      <c r="K12" s="30">
        <v>5</v>
      </c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422">
        <f>IF(SUM(E12:AR12)=0,"",SUM(E12:AR12))</f>
        <v>35</v>
      </c>
      <c r="AT12" s="441" t="str">
        <f>IF(SUM(E13:AR13)=0,"",SUM(E13:AR13))</f>
        <v/>
      </c>
      <c r="AU12" s="422">
        <f>IF(AT12="",IF(AS12="","",ROUND(AS12/2,0)),IF(AS12="",ROUND(AT12/2,0),ROUND(AT12/2+AS12/2,0)))</f>
        <v>18</v>
      </c>
    </row>
    <row r="13" spans="1:48" ht="15.6" customHeight="1" x14ac:dyDescent="0.3">
      <c r="B13" s="421"/>
      <c r="C13" s="425"/>
      <c r="D13" s="168">
        <v>2</v>
      </c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423"/>
      <c r="AT13" s="441"/>
      <c r="AU13" s="423"/>
    </row>
    <row r="14" spans="1:48" ht="15.6" customHeight="1" x14ac:dyDescent="0.3">
      <c r="B14" s="420" t="str">
        <f>'Student Data'!A8</f>
        <v/>
      </c>
      <c r="C14" s="424" t="str">
        <f>IF('Student Data'!B8="","",'Student Data'!B8)</f>
        <v/>
      </c>
      <c r="D14" s="168">
        <v>1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422" t="str">
        <f t="shared" ref="AS14:AS124" si="0">IF(SUM(E14:AR14)=0,"",SUM(E14:AR14))</f>
        <v/>
      </c>
      <c r="AT14" s="441" t="str">
        <f t="shared" ref="AT14" si="1">IF(SUM(E15:AR15)=0,"",SUM(E15:AR15))</f>
        <v/>
      </c>
      <c r="AU14" s="422" t="str">
        <f t="shared" ref="AU14" si="2">IF(AT14="",IF(AS14="","",ROUND(AS14/2,0)),IF(AS14="",ROUND(AT14/2,0),ROUND(AT14/2+AS14/2,0)))</f>
        <v/>
      </c>
    </row>
    <row r="15" spans="1:48" ht="15.6" customHeight="1" x14ac:dyDescent="0.3">
      <c r="B15" s="421"/>
      <c r="C15" s="425"/>
      <c r="D15" s="168">
        <v>2</v>
      </c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423"/>
      <c r="AT15" s="441"/>
      <c r="AU15" s="423"/>
    </row>
    <row r="16" spans="1:48" ht="15.6" customHeight="1" x14ac:dyDescent="0.3">
      <c r="B16" s="420" t="str">
        <f>'Student Data'!A9</f>
        <v/>
      </c>
      <c r="C16" s="424" t="str">
        <f>IF('Student Data'!B9="","",'Student Data'!B9)</f>
        <v/>
      </c>
      <c r="D16" s="168">
        <v>1</v>
      </c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422" t="str">
        <f t="shared" si="0"/>
        <v/>
      </c>
      <c r="AT16" s="441" t="str">
        <f t="shared" ref="AT16" si="3">IF(SUM(E17:AR17)=0,"",SUM(E17:AR17))</f>
        <v/>
      </c>
      <c r="AU16" s="422" t="str">
        <f t="shared" ref="AU16" si="4">IF(AT16="",IF(AS16="","",ROUND(AS16/2,0)),IF(AS16="",ROUND(AT16/2,0),ROUND(AT16/2+AS16/2,0)))</f>
        <v/>
      </c>
    </row>
    <row r="17" spans="2:47" ht="15.6" customHeight="1" x14ac:dyDescent="0.3">
      <c r="B17" s="421"/>
      <c r="C17" s="425"/>
      <c r="D17" s="168">
        <v>2</v>
      </c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423"/>
      <c r="AT17" s="441"/>
      <c r="AU17" s="423"/>
    </row>
    <row r="18" spans="2:47" ht="15.6" customHeight="1" x14ac:dyDescent="0.3">
      <c r="B18" s="420" t="str">
        <f>'Student Data'!A10</f>
        <v/>
      </c>
      <c r="C18" s="424" t="str">
        <f>IF('Student Data'!B10="","",'Student Data'!B10)</f>
        <v/>
      </c>
      <c r="D18" s="168">
        <v>1</v>
      </c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422" t="str">
        <f t="shared" si="0"/>
        <v/>
      </c>
      <c r="AT18" s="441" t="str">
        <f t="shared" ref="AT18" si="5">IF(SUM(E19:AR19)=0,"",SUM(E19:AR19))</f>
        <v/>
      </c>
      <c r="AU18" s="422" t="str">
        <f t="shared" ref="AU18" si="6">IF(AT18="",IF(AS18="","",ROUND(AS18/2,0)),IF(AS18="",ROUND(AT18/2,0),ROUND(AT18/2+AS18/2,0)))</f>
        <v/>
      </c>
    </row>
    <row r="19" spans="2:47" ht="15.6" customHeight="1" x14ac:dyDescent="0.3">
      <c r="B19" s="421"/>
      <c r="C19" s="425"/>
      <c r="D19" s="168">
        <v>2</v>
      </c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423"/>
      <c r="AT19" s="441"/>
      <c r="AU19" s="423"/>
    </row>
    <row r="20" spans="2:47" ht="15.6" customHeight="1" x14ac:dyDescent="0.3">
      <c r="B20" s="420" t="str">
        <f>'Student Data'!A11</f>
        <v/>
      </c>
      <c r="C20" s="424" t="str">
        <f>IF('Student Data'!B11="","",'Student Data'!B11)</f>
        <v/>
      </c>
      <c r="D20" s="168">
        <v>1</v>
      </c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422" t="str">
        <f t="shared" si="0"/>
        <v/>
      </c>
      <c r="AT20" s="441" t="str">
        <f t="shared" ref="AT20" si="7">IF(SUM(E21:AR21)=0,"",SUM(E21:AR21))</f>
        <v/>
      </c>
      <c r="AU20" s="422" t="str">
        <f t="shared" ref="AU20" si="8">IF(AT20="",IF(AS20="","",ROUND(AS20/2,0)),IF(AS20="",ROUND(AT20/2,0),ROUND(AT20/2+AS20/2,0)))</f>
        <v/>
      </c>
    </row>
    <row r="21" spans="2:47" ht="15.6" customHeight="1" x14ac:dyDescent="0.3">
      <c r="B21" s="421"/>
      <c r="C21" s="425"/>
      <c r="D21" s="168">
        <v>2</v>
      </c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423"/>
      <c r="AT21" s="441"/>
      <c r="AU21" s="423"/>
    </row>
    <row r="22" spans="2:47" ht="15.6" customHeight="1" x14ac:dyDescent="0.3">
      <c r="B22" s="420" t="str">
        <f>'Student Data'!A12</f>
        <v/>
      </c>
      <c r="C22" s="424" t="str">
        <f>IF('Student Data'!B12="","",'Student Data'!B12)</f>
        <v/>
      </c>
      <c r="D22" s="168">
        <v>1</v>
      </c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422" t="str">
        <f t="shared" si="0"/>
        <v/>
      </c>
      <c r="AT22" s="441" t="str">
        <f t="shared" ref="AT22" si="9">IF(SUM(E23:AR23)=0,"",SUM(E23:AR23))</f>
        <v/>
      </c>
      <c r="AU22" s="422" t="str">
        <f t="shared" ref="AU22" si="10">IF(AT22="",IF(AS22="","",ROUND(AS22/2,0)),IF(AS22="",ROUND(AT22/2,0),ROUND(AT22/2+AS22/2,0)))</f>
        <v/>
      </c>
    </row>
    <row r="23" spans="2:47" ht="15.6" customHeight="1" x14ac:dyDescent="0.3">
      <c r="B23" s="421"/>
      <c r="C23" s="425"/>
      <c r="D23" s="168">
        <v>2</v>
      </c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423"/>
      <c r="AT23" s="441"/>
      <c r="AU23" s="423"/>
    </row>
    <row r="24" spans="2:47" ht="15.6" customHeight="1" x14ac:dyDescent="0.3">
      <c r="B24" s="420" t="str">
        <f>'Student Data'!A13</f>
        <v/>
      </c>
      <c r="C24" s="424" t="str">
        <f>IF('Student Data'!B13="","",'Student Data'!B13)</f>
        <v/>
      </c>
      <c r="D24" s="168">
        <v>1</v>
      </c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422" t="str">
        <f t="shared" si="0"/>
        <v/>
      </c>
      <c r="AT24" s="441" t="str">
        <f t="shared" ref="AT24" si="11">IF(SUM(E25:AR25)=0,"",SUM(E25:AR25))</f>
        <v/>
      </c>
      <c r="AU24" s="422" t="str">
        <f t="shared" ref="AU24" si="12">IF(AT24="",IF(AS24="","",ROUND(AS24/2,0)),IF(AS24="",ROUND(AT24/2,0),ROUND(AT24/2+AS24/2,0)))</f>
        <v/>
      </c>
    </row>
    <row r="25" spans="2:47" ht="15" customHeight="1" x14ac:dyDescent="0.3">
      <c r="B25" s="421"/>
      <c r="C25" s="425"/>
      <c r="D25" s="168">
        <v>2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423"/>
      <c r="AT25" s="441"/>
      <c r="AU25" s="423"/>
    </row>
    <row r="26" spans="2:47" ht="15.6" customHeight="1" x14ac:dyDescent="0.3">
      <c r="B26" s="420" t="str">
        <f>'Student Data'!A14</f>
        <v/>
      </c>
      <c r="C26" s="424" t="str">
        <f>IF('Student Data'!B14="","",'Student Data'!B14)</f>
        <v/>
      </c>
      <c r="D26" s="168">
        <v>1</v>
      </c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422" t="str">
        <f t="shared" si="0"/>
        <v/>
      </c>
      <c r="AT26" s="441" t="str">
        <f t="shared" ref="AT26" si="13">IF(SUM(E27:AR27)=0,"",SUM(E27:AR27))</f>
        <v/>
      </c>
      <c r="AU26" s="422" t="str">
        <f t="shared" ref="AU26" si="14">IF(AT26="",IF(AS26="","",ROUND(AS26/2,0)),IF(AS26="",ROUND(AT26/2,0),ROUND(AT26/2+AS26/2,0)))</f>
        <v/>
      </c>
    </row>
    <row r="27" spans="2:47" ht="15.6" customHeight="1" x14ac:dyDescent="0.3">
      <c r="B27" s="421"/>
      <c r="C27" s="425"/>
      <c r="D27" s="168">
        <v>2</v>
      </c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423"/>
      <c r="AT27" s="441"/>
      <c r="AU27" s="423"/>
    </row>
    <row r="28" spans="2:47" ht="14.4" customHeight="1" x14ac:dyDescent="0.3">
      <c r="B28" s="420" t="str">
        <f>'Student Data'!A15</f>
        <v/>
      </c>
      <c r="C28" s="424" t="str">
        <f>IF('Student Data'!B15="","",'Student Data'!B15)</f>
        <v/>
      </c>
      <c r="D28" s="168">
        <v>1</v>
      </c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422" t="str">
        <f t="shared" si="0"/>
        <v/>
      </c>
      <c r="AT28" s="441" t="str">
        <f t="shared" ref="AT28" si="15">IF(SUM(E29:AR29)=0,"",SUM(E29:AR29))</f>
        <v/>
      </c>
      <c r="AU28" s="422" t="str">
        <f t="shared" ref="AU28" si="16">IF(AT28="",IF(AS28="","",ROUND(AS28/2,0)),IF(AS28="",ROUND(AT28/2,0),ROUND(AT28/2+AS28/2,0)))</f>
        <v/>
      </c>
    </row>
    <row r="29" spans="2:47" ht="14.4" customHeight="1" x14ac:dyDescent="0.3">
      <c r="B29" s="421"/>
      <c r="C29" s="425"/>
      <c r="D29" s="168">
        <v>2</v>
      </c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423"/>
      <c r="AT29" s="441"/>
      <c r="AU29" s="423"/>
    </row>
    <row r="30" spans="2:47" ht="14.4" customHeight="1" x14ac:dyDescent="0.3">
      <c r="B30" s="420" t="str">
        <f>'Student Data'!A16</f>
        <v/>
      </c>
      <c r="C30" s="424" t="str">
        <f>IF('Student Data'!B16="","",'Student Data'!B16)</f>
        <v/>
      </c>
      <c r="D30" s="168">
        <v>1</v>
      </c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422" t="str">
        <f t="shared" si="0"/>
        <v/>
      </c>
      <c r="AT30" s="441" t="str">
        <f t="shared" ref="AT30" si="17">IF(SUM(E31:AR31)=0,"",SUM(E31:AR31))</f>
        <v/>
      </c>
      <c r="AU30" s="422" t="str">
        <f t="shared" ref="AU30" si="18">IF(AT30="",IF(AS30="","",ROUND(AS30/2,0)),IF(AS30="",ROUND(AT30/2,0),ROUND(AT30/2+AS30/2,0)))</f>
        <v/>
      </c>
    </row>
    <row r="31" spans="2:47" ht="14.4" customHeight="1" x14ac:dyDescent="0.3">
      <c r="B31" s="421"/>
      <c r="C31" s="425"/>
      <c r="D31" s="168">
        <v>2</v>
      </c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423"/>
      <c r="AT31" s="441"/>
      <c r="AU31" s="423"/>
    </row>
    <row r="32" spans="2:47" ht="14.4" customHeight="1" x14ac:dyDescent="0.3">
      <c r="B32" s="420" t="str">
        <f>'Student Data'!A17</f>
        <v/>
      </c>
      <c r="C32" s="424" t="str">
        <f>IF('Student Data'!B17="","",'Student Data'!B17)</f>
        <v/>
      </c>
      <c r="D32" s="168">
        <v>1</v>
      </c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422" t="str">
        <f t="shared" si="0"/>
        <v/>
      </c>
      <c r="AT32" s="441" t="str">
        <f t="shared" ref="AT32" si="19">IF(SUM(E33:AR33)=0,"",SUM(E33:AR33))</f>
        <v/>
      </c>
      <c r="AU32" s="422" t="str">
        <f t="shared" ref="AU32" si="20">IF(AT32="",IF(AS32="","",ROUND(AS32/2,0)),IF(AS32="",ROUND(AT32/2,0),ROUND(AT32/2+AS32/2,0)))</f>
        <v/>
      </c>
    </row>
    <row r="33" spans="2:48" ht="14.4" customHeight="1" x14ac:dyDescent="0.3">
      <c r="B33" s="421"/>
      <c r="C33" s="425"/>
      <c r="D33" s="168">
        <v>2</v>
      </c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423"/>
      <c r="AT33" s="441"/>
      <c r="AU33" s="423"/>
    </row>
    <row r="34" spans="2:48" ht="14.4" customHeight="1" x14ac:dyDescent="0.3">
      <c r="B34" s="420" t="str">
        <f>'Student Data'!A18</f>
        <v/>
      </c>
      <c r="C34" s="424" t="str">
        <f>IF('Student Data'!B18="","",'Student Data'!B18)</f>
        <v/>
      </c>
      <c r="D34" s="168">
        <v>1</v>
      </c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422" t="str">
        <f t="shared" si="0"/>
        <v/>
      </c>
      <c r="AT34" s="441" t="str">
        <f t="shared" ref="AT34" si="21">IF(SUM(E35:AR35)=0,"",SUM(E35:AR35))</f>
        <v/>
      </c>
      <c r="AU34" s="422" t="str">
        <f t="shared" ref="AU34" si="22">IF(AT34="",IF(AS34="","",ROUND(AS34/2,0)),IF(AS34="",ROUND(AT34/2,0),ROUND(AT34/2+AS34/2,0)))</f>
        <v/>
      </c>
    </row>
    <row r="35" spans="2:48" ht="14.4" customHeight="1" x14ac:dyDescent="0.3">
      <c r="B35" s="421"/>
      <c r="C35" s="425"/>
      <c r="D35" s="168">
        <v>2</v>
      </c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423"/>
      <c r="AT35" s="441"/>
      <c r="AU35" s="423"/>
    </row>
    <row r="36" spans="2:48" ht="14.4" customHeight="1" x14ac:dyDescent="0.3">
      <c r="B36" s="420" t="str">
        <f>'Student Data'!A19</f>
        <v/>
      </c>
      <c r="C36" s="424" t="str">
        <f>IF('Student Data'!B19="","",'Student Data'!B19)</f>
        <v/>
      </c>
      <c r="D36" s="168">
        <v>1</v>
      </c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422" t="str">
        <f t="shared" si="0"/>
        <v/>
      </c>
      <c r="AT36" s="441" t="str">
        <f t="shared" ref="AT36" si="23">IF(SUM(E37:AR37)=0,"",SUM(E37:AR37))</f>
        <v/>
      </c>
      <c r="AU36" s="422" t="str">
        <f t="shared" ref="AU36" si="24">IF(AT36="",IF(AS36="","",ROUND(AS36/2,0)),IF(AS36="",ROUND(AT36/2,0),ROUND(AT36/2+AS36/2,0)))</f>
        <v/>
      </c>
    </row>
    <row r="37" spans="2:48" ht="14.4" customHeight="1" x14ac:dyDescent="0.3">
      <c r="B37" s="421"/>
      <c r="C37" s="425"/>
      <c r="D37" s="168">
        <v>2</v>
      </c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423"/>
      <c r="AT37" s="441"/>
      <c r="AU37" s="423"/>
    </row>
    <row r="38" spans="2:48" ht="14.4" customHeight="1" x14ac:dyDescent="0.3">
      <c r="B38" s="420" t="str">
        <f>'Student Data'!A20</f>
        <v/>
      </c>
      <c r="C38" s="424" t="str">
        <f>IF('Student Data'!B20="","",'Student Data'!B20)</f>
        <v/>
      </c>
      <c r="D38" s="168">
        <v>1</v>
      </c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422" t="str">
        <f t="shared" si="0"/>
        <v/>
      </c>
      <c r="AT38" s="441" t="str">
        <f t="shared" ref="AT38" si="25">IF(SUM(E39:AR39)=0,"",SUM(E39:AR39))</f>
        <v/>
      </c>
      <c r="AU38" s="422" t="str">
        <f t="shared" ref="AU38" si="26">IF(AT38="",IF(AS38="","",ROUND(AS38/2,0)),IF(AS38="",ROUND(AT38/2,0),ROUND(AT38/2+AS38/2,0)))</f>
        <v/>
      </c>
      <c r="AV38" s="17" t="s">
        <v>0</v>
      </c>
    </row>
    <row r="39" spans="2:48" ht="14.4" customHeight="1" x14ac:dyDescent="0.3">
      <c r="B39" s="421"/>
      <c r="C39" s="425"/>
      <c r="D39" s="168">
        <v>2</v>
      </c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423"/>
      <c r="AT39" s="441"/>
      <c r="AU39" s="423"/>
    </row>
    <row r="40" spans="2:48" s="157" customFormat="1" ht="14.4" customHeight="1" x14ac:dyDescent="0.3">
      <c r="B40" s="420" t="str">
        <f>'Student Data'!A21</f>
        <v/>
      </c>
      <c r="C40" s="424" t="str">
        <f>IF('Student Data'!B21="","",'Student Data'!B21)</f>
        <v/>
      </c>
      <c r="D40" s="168">
        <v>1</v>
      </c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422" t="str">
        <f t="shared" si="0"/>
        <v/>
      </c>
      <c r="AT40" s="441" t="str">
        <f t="shared" ref="AT40" si="27">IF(SUM(E41:AR41)=0,"",SUM(E41:AR41))</f>
        <v/>
      </c>
      <c r="AU40" s="422" t="str">
        <f t="shared" ref="AU40" si="28">IF(AT40="",IF(AS40="","",ROUND(AS40/2,0)),IF(AS40="",ROUND(AT40/2,0),ROUND(AT40/2+AS40/2,0)))</f>
        <v/>
      </c>
    </row>
    <row r="41" spans="2:48" s="157" customFormat="1" ht="14.4" customHeight="1" x14ac:dyDescent="0.3">
      <c r="B41" s="421"/>
      <c r="C41" s="425"/>
      <c r="D41" s="168">
        <v>2</v>
      </c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423"/>
      <c r="AT41" s="441"/>
      <c r="AU41" s="423"/>
    </row>
    <row r="42" spans="2:48" s="157" customFormat="1" ht="14.4" customHeight="1" x14ac:dyDescent="0.3">
      <c r="B42" s="420" t="str">
        <f>'Student Data'!A22</f>
        <v/>
      </c>
      <c r="C42" s="424" t="str">
        <f>IF('Student Data'!B22="","",'Student Data'!B22)</f>
        <v/>
      </c>
      <c r="D42" s="168">
        <v>1</v>
      </c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422" t="str">
        <f t="shared" si="0"/>
        <v/>
      </c>
      <c r="AT42" s="441" t="str">
        <f t="shared" ref="AT42" si="29">IF(SUM(E43:AR43)=0,"",SUM(E43:AR43))</f>
        <v/>
      </c>
      <c r="AU42" s="422" t="str">
        <f t="shared" ref="AU42" si="30">IF(AT42="",IF(AS42="","",ROUND(AS42/2,0)),IF(AS42="",ROUND(AT42/2,0),ROUND(AT42/2+AS42/2,0)))</f>
        <v/>
      </c>
    </row>
    <row r="43" spans="2:48" s="157" customFormat="1" ht="14.4" customHeight="1" x14ac:dyDescent="0.3">
      <c r="B43" s="421"/>
      <c r="C43" s="425"/>
      <c r="D43" s="168">
        <v>2</v>
      </c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423"/>
      <c r="AT43" s="441"/>
      <c r="AU43" s="423"/>
    </row>
    <row r="44" spans="2:48" s="157" customFormat="1" ht="14.4" customHeight="1" x14ac:dyDescent="0.3">
      <c r="B44" s="420" t="str">
        <f>'Student Data'!A23</f>
        <v/>
      </c>
      <c r="C44" s="424" t="str">
        <f>IF('Student Data'!B23="","",'Student Data'!B23)</f>
        <v/>
      </c>
      <c r="D44" s="168">
        <v>1</v>
      </c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422" t="str">
        <f t="shared" si="0"/>
        <v/>
      </c>
      <c r="AT44" s="441" t="str">
        <f t="shared" ref="AT44" si="31">IF(SUM(E45:AR45)=0,"",SUM(E45:AR45))</f>
        <v/>
      </c>
      <c r="AU44" s="422" t="str">
        <f t="shared" ref="AU44" si="32">IF(AT44="",IF(AS44="","",ROUND(AS44/2,0)),IF(AS44="",ROUND(AT44/2,0),ROUND(AT44/2+AS44/2,0)))</f>
        <v/>
      </c>
    </row>
    <row r="45" spans="2:48" s="157" customFormat="1" ht="14.4" customHeight="1" x14ac:dyDescent="0.3">
      <c r="B45" s="421"/>
      <c r="C45" s="425"/>
      <c r="D45" s="168">
        <v>2</v>
      </c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423"/>
      <c r="AT45" s="441"/>
      <c r="AU45" s="423"/>
    </row>
    <row r="46" spans="2:48" s="157" customFormat="1" ht="14.4" customHeight="1" x14ac:dyDescent="0.3">
      <c r="B46" s="420" t="str">
        <f>'Student Data'!A24</f>
        <v/>
      </c>
      <c r="C46" s="424" t="str">
        <f>IF('Student Data'!B24="","",'Student Data'!B24)</f>
        <v/>
      </c>
      <c r="D46" s="168">
        <v>1</v>
      </c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422" t="str">
        <f t="shared" si="0"/>
        <v/>
      </c>
      <c r="AT46" s="441" t="str">
        <f t="shared" ref="AT46" si="33">IF(SUM(E47:AR47)=0,"",SUM(E47:AR47))</f>
        <v/>
      </c>
      <c r="AU46" s="422" t="str">
        <f t="shared" ref="AU46" si="34">IF(AT46="",IF(AS46="","",ROUND(AS46/2,0)),IF(AS46="",ROUND(AT46/2,0),ROUND(AT46/2+AS46/2,0)))</f>
        <v/>
      </c>
    </row>
    <row r="47" spans="2:48" s="157" customFormat="1" ht="14.4" customHeight="1" x14ac:dyDescent="0.3">
      <c r="B47" s="421"/>
      <c r="C47" s="425"/>
      <c r="D47" s="168">
        <v>2</v>
      </c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423"/>
      <c r="AT47" s="441"/>
      <c r="AU47" s="423"/>
    </row>
    <row r="48" spans="2:48" s="157" customFormat="1" ht="14.4" customHeight="1" x14ac:dyDescent="0.3">
      <c r="B48" s="420" t="str">
        <f>'Student Data'!A25</f>
        <v/>
      </c>
      <c r="C48" s="424" t="str">
        <f>IF('Student Data'!B25="","",'Student Data'!B25)</f>
        <v/>
      </c>
      <c r="D48" s="168">
        <v>1</v>
      </c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422" t="str">
        <f t="shared" si="0"/>
        <v/>
      </c>
      <c r="AT48" s="441" t="str">
        <f t="shared" ref="AT48" si="35">IF(SUM(E49:AR49)=0,"",SUM(E49:AR49))</f>
        <v/>
      </c>
      <c r="AU48" s="422" t="str">
        <f t="shared" ref="AU48" si="36">IF(AT48="",IF(AS48="","",ROUND(AS48/2,0)),IF(AS48="",ROUND(AT48/2,0),ROUND(AT48/2+AS48/2,0)))</f>
        <v/>
      </c>
    </row>
    <row r="49" spans="2:47" s="157" customFormat="1" ht="14.4" customHeight="1" x14ac:dyDescent="0.3">
      <c r="B49" s="421"/>
      <c r="C49" s="425"/>
      <c r="D49" s="168">
        <v>2</v>
      </c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423"/>
      <c r="AT49" s="441"/>
      <c r="AU49" s="423"/>
    </row>
    <row r="50" spans="2:47" s="157" customFormat="1" ht="14.4" customHeight="1" x14ac:dyDescent="0.3">
      <c r="B50" s="420" t="str">
        <f>'Student Data'!A26</f>
        <v/>
      </c>
      <c r="C50" s="424" t="str">
        <f>IF('Student Data'!B26="","",'Student Data'!B26)</f>
        <v/>
      </c>
      <c r="D50" s="168">
        <v>1</v>
      </c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422" t="str">
        <f t="shared" si="0"/>
        <v/>
      </c>
      <c r="AT50" s="441" t="str">
        <f t="shared" ref="AT50" si="37">IF(SUM(E51:AR51)=0,"",SUM(E51:AR51))</f>
        <v/>
      </c>
      <c r="AU50" s="422" t="str">
        <f t="shared" ref="AU50" si="38">IF(AT50="",IF(AS50="","",ROUND(AS50/2,0)),IF(AS50="",ROUND(AT50/2,0),ROUND(AT50/2+AS50/2,0)))</f>
        <v/>
      </c>
    </row>
    <row r="51" spans="2:47" s="157" customFormat="1" ht="14.4" customHeight="1" x14ac:dyDescent="0.3">
      <c r="B51" s="421"/>
      <c r="C51" s="425"/>
      <c r="D51" s="168">
        <v>2</v>
      </c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423"/>
      <c r="AT51" s="441"/>
      <c r="AU51" s="423"/>
    </row>
    <row r="52" spans="2:47" s="157" customFormat="1" ht="14.4" customHeight="1" x14ac:dyDescent="0.3">
      <c r="B52" s="420" t="str">
        <f>'Student Data'!A27</f>
        <v/>
      </c>
      <c r="C52" s="424" t="str">
        <f>IF('Student Data'!B27="","",'Student Data'!B27)</f>
        <v/>
      </c>
      <c r="D52" s="168">
        <v>1</v>
      </c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422" t="str">
        <f t="shared" si="0"/>
        <v/>
      </c>
      <c r="AT52" s="441" t="str">
        <f t="shared" ref="AT52" si="39">IF(SUM(E53:AR53)=0,"",SUM(E53:AR53))</f>
        <v/>
      </c>
      <c r="AU52" s="422" t="str">
        <f t="shared" ref="AU52" si="40">IF(AT52="",IF(AS52="","",ROUND(AS52/2,0)),IF(AS52="",ROUND(AT52/2,0),ROUND(AT52/2+AS52/2,0)))</f>
        <v/>
      </c>
    </row>
    <row r="53" spans="2:47" s="157" customFormat="1" ht="14.4" customHeight="1" x14ac:dyDescent="0.3">
      <c r="B53" s="421"/>
      <c r="C53" s="425"/>
      <c r="D53" s="168">
        <v>2</v>
      </c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423"/>
      <c r="AT53" s="441"/>
      <c r="AU53" s="423"/>
    </row>
    <row r="54" spans="2:47" s="157" customFormat="1" ht="14.4" customHeight="1" x14ac:dyDescent="0.3">
      <c r="B54" s="420" t="str">
        <f>'Student Data'!A28</f>
        <v/>
      </c>
      <c r="C54" s="424" t="str">
        <f>IF('Student Data'!B28="","",'Student Data'!B28)</f>
        <v/>
      </c>
      <c r="D54" s="168">
        <v>1</v>
      </c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422" t="str">
        <f t="shared" si="0"/>
        <v/>
      </c>
      <c r="AT54" s="441" t="str">
        <f t="shared" ref="AT54" si="41">IF(SUM(E55:AR55)=0,"",SUM(E55:AR55))</f>
        <v/>
      </c>
      <c r="AU54" s="422" t="str">
        <f t="shared" ref="AU54" si="42">IF(AT54="",IF(AS54="","",ROUND(AS54/2,0)),IF(AS54="",ROUND(AT54/2,0),ROUND(AT54/2+AS54/2,0)))</f>
        <v/>
      </c>
    </row>
    <row r="55" spans="2:47" s="157" customFormat="1" ht="14.4" customHeight="1" x14ac:dyDescent="0.3">
      <c r="B55" s="421"/>
      <c r="C55" s="425"/>
      <c r="D55" s="168">
        <v>2</v>
      </c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423"/>
      <c r="AT55" s="441"/>
      <c r="AU55" s="423"/>
    </row>
    <row r="56" spans="2:47" s="157" customFormat="1" ht="14.4" customHeight="1" x14ac:dyDescent="0.3">
      <c r="B56" s="420" t="str">
        <f>'Student Data'!A29</f>
        <v/>
      </c>
      <c r="C56" s="424" t="str">
        <f>IF('Student Data'!B29="","",'Student Data'!B29)</f>
        <v/>
      </c>
      <c r="D56" s="168">
        <v>1</v>
      </c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422" t="str">
        <f t="shared" si="0"/>
        <v/>
      </c>
      <c r="AT56" s="441" t="str">
        <f t="shared" ref="AT56" si="43">IF(SUM(E57:AR57)=0,"",SUM(E57:AR57))</f>
        <v/>
      </c>
      <c r="AU56" s="422" t="str">
        <f t="shared" ref="AU56" si="44">IF(AT56="",IF(AS56="","",ROUND(AS56/2,0)),IF(AS56="",ROUND(AT56/2,0),ROUND(AT56/2+AS56/2,0)))</f>
        <v/>
      </c>
    </row>
    <row r="57" spans="2:47" s="157" customFormat="1" ht="14.4" customHeight="1" x14ac:dyDescent="0.3">
      <c r="B57" s="421"/>
      <c r="C57" s="425"/>
      <c r="D57" s="168">
        <v>2</v>
      </c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423"/>
      <c r="AT57" s="441"/>
      <c r="AU57" s="423"/>
    </row>
    <row r="58" spans="2:47" s="157" customFormat="1" ht="13.95" customHeight="1" x14ac:dyDescent="0.3">
      <c r="B58" s="420" t="str">
        <f>'Student Data'!A30</f>
        <v/>
      </c>
      <c r="C58" s="424" t="str">
        <f>IF('Student Data'!B30="","",'Student Data'!B30)</f>
        <v/>
      </c>
      <c r="D58" s="168">
        <v>1</v>
      </c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422" t="str">
        <f t="shared" si="0"/>
        <v/>
      </c>
      <c r="AT58" s="441" t="str">
        <f t="shared" ref="AT58" si="45">IF(SUM(E59:AR59)=0,"",SUM(E59:AR59))</f>
        <v/>
      </c>
      <c r="AU58" s="422" t="str">
        <f t="shared" ref="AU58" si="46">IF(AT58="",IF(AS58="","",ROUND(AS58/2,0)),IF(AS58="",ROUND(AT58/2,0),ROUND(AT58/2+AS58/2,0)))</f>
        <v/>
      </c>
    </row>
    <row r="59" spans="2:47" s="157" customFormat="1" ht="13.95" customHeight="1" x14ac:dyDescent="0.3">
      <c r="B59" s="421"/>
      <c r="C59" s="425"/>
      <c r="D59" s="168">
        <v>2</v>
      </c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423"/>
      <c r="AT59" s="441"/>
      <c r="AU59" s="423"/>
    </row>
    <row r="60" spans="2:47" s="157" customFormat="1" ht="13.95" customHeight="1" x14ac:dyDescent="0.3">
      <c r="B60" s="420" t="str">
        <f>'Student Data'!A31</f>
        <v/>
      </c>
      <c r="C60" s="424" t="str">
        <f>IF('Student Data'!B31="","",'Student Data'!B31)</f>
        <v/>
      </c>
      <c r="D60" s="168">
        <v>1</v>
      </c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422" t="str">
        <f t="shared" si="0"/>
        <v/>
      </c>
      <c r="AT60" s="441" t="str">
        <f t="shared" ref="AT60" si="47">IF(SUM(E61:AR61)=0,"",SUM(E61:AR61))</f>
        <v/>
      </c>
      <c r="AU60" s="422" t="str">
        <f t="shared" ref="AU60" si="48">IF(AT60="",IF(AS60="","",ROUND(AS60/2,0)),IF(AS60="",ROUND(AT60/2,0),ROUND(AT60/2+AS60/2,0)))</f>
        <v/>
      </c>
    </row>
    <row r="61" spans="2:47" s="157" customFormat="1" ht="13.95" customHeight="1" x14ac:dyDescent="0.3">
      <c r="B61" s="421"/>
      <c r="C61" s="425"/>
      <c r="D61" s="168">
        <v>2</v>
      </c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0"/>
      <c r="AS61" s="423"/>
      <c r="AT61" s="441"/>
      <c r="AU61" s="423"/>
    </row>
    <row r="62" spans="2:47" s="157" customFormat="1" ht="13.95" customHeight="1" x14ac:dyDescent="0.3">
      <c r="B62" s="420" t="str">
        <f>'Student Data'!A32</f>
        <v/>
      </c>
      <c r="C62" s="424" t="str">
        <f>IF('Student Data'!B32="","",'Student Data'!B32)</f>
        <v/>
      </c>
      <c r="D62" s="168">
        <v>1</v>
      </c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0"/>
      <c r="AS62" s="422" t="str">
        <f t="shared" si="0"/>
        <v/>
      </c>
      <c r="AT62" s="441" t="str">
        <f t="shared" ref="AT62" si="49">IF(SUM(E63:AR63)=0,"",SUM(E63:AR63))</f>
        <v/>
      </c>
      <c r="AU62" s="422" t="str">
        <f t="shared" ref="AU62" si="50">IF(AT62="",IF(AS62="","",ROUND(AS62/2,0)),IF(AS62="",ROUND(AT62/2,0),ROUND(AT62/2+AS62/2,0)))</f>
        <v/>
      </c>
    </row>
    <row r="63" spans="2:47" s="157" customFormat="1" ht="13.95" customHeight="1" x14ac:dyDescent="0.3">
      <c r="B63" s="421"/>
      <c r="C63" s="425"/>
      <c r="D63" s="168">
        <v>2</v>
      </c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30"/>
      <c r="AM63" s="30"/>
      <c r="AN63" s="30"/>
      <c r="AO63" s="30"/>
      <c r="AP63" s="30"/>
      <c r="AQ63" s="30"/>
      <c r="AR63" s="30"/>
      <c r="AS63" s="423"/>
      <c r="AT63" s="441"/>
      <c r="AU63" s="423"/>
    </row>
    <row r="64" spans="2:47" s="157" customFormat="1" ht="13.95" customHeight="1" x14ac:dyDescent="0.3">
      <c r="B64" s="420" t="str">
        <f>'Student Data'!A33</f>
        <v/>
      </c>
      <c r="C64" s="424" t="str">
        <f>IF('Student Data'!B33="","",'Student Data'!B33)</f>
        <v/>
      </c>
      <c r="D64" s="168">
        <v>1</v>
      </c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422" t="str">
        <f t="shared" si="0"/>
        <v/>
      </c>
      <c r="AT64" s="441" t="str">
        <f t="shared" ref="AT64" si="51">IF(SUM(E65:AR65)=0,"",SUM(E65:AR65))</f>
        <v/>
      </c>
      <c r="AU64" s="422" t="str">
        <f t="shared" ref="AU64" si="52">IF(AT64="",IF(AS64="","",ROUND(AS64/2,0)),IF(AS64="",ROUND(AT64/2,0),ROUND(AT64/2+AS64/2,0)))</f>
        <v/>
      </c>
    </row>
    <row r="65" spans="2:47" s="157" customFormat="1" ht="13.95" customHeight="1" x14ac:dyDescent="0.3">
      <c r="B65" s="421"/>
      <c r="C65" s="425"/>
      <c r="D65" s="168">
        <v>2</v>
      </c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423"/>
      <c r="AT65" s="441"/>
      <c r="AU65" s="423"/>
    </row>
    <row r="66" spans="2:47" s="157" customFormat="1" ht="13.95" customHeight="1" x14ac:dyDescent="0.3">
      <c r="B66" s="420" t="str">
        <f>'Student Data'!A34</f>
        <v/>
      </c>
      <c r="C66" s="424" t="str">
        <f>IF('Student Data'!B34="","",'Student Data'!B34)</f>
        <v/>
      </c>
      <c r="D66" s="168">
        <v>1</v>
      </c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0"/>
      <c r="AS66" s="422" t="str">
        <f t="shared" si="0"/>
        <v/>
      </c>
      <c r="AT66" s="441" t="str">
        <f t="shared" ref="AT66" si="53">IF(SUM(E67:AR67)=0,"",SUM(E67:AR67))</f>
        <v/>
      </c>
      <c r="AU66" s="422" t="str">
        <f t="shared" ref="AU66" si="54">IF(AT66="",IF(AS66="","",ROUND(AS66/2,0)),IF(AS66="",ROUND(AT66/2,0),ROUND(AT66/2+AS66/2,0)))</f>
        <v/>
      </c>
    </row>
    <row r="67" spans="2:47" s="157" customFormat="1" ht="13.95" customHeight="1" x14ac:dyDescent="0.3">
      <c r="B67" s="421"/>
      <c r="C67" s="425"/>
      <c r="D67" s="168">
        <v>2</v>
      </c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423"/>
      <c r="AT67" s="441"/>
      <c r="AU67" s="423"/>
    </row>
    <row r="68" spans="2:47" s="157" customFormat="1" ht="13.95" customHeight="1" x14ac:dyDescent="0.3">
      <c r="B68" s="420" t="str">
        <f>'Student Data'!A35</f>
        <v/>
      </c>
      <c r="C68" s="424" t="str">
        <f>IF('Student Data'!B35="","",'Student Data'!B35)</f>
        <v/>
      </c>
      <c r="D68" s="168">
        <v>1</v>
      </c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422" t="str">
        <f t="shared" si="0"/>
        <v/>
      </c>
      <c r="AT68" s="441" t="str">
        <f t="shared" ref="AT68" si="55">IF(SUM(E69:AR69)=0,"",SUM(E69:AR69))</f>
        <v/>
      </c>
      <c r="AU68" s="422" t="str">
        <f t="shared" ref="AU68" si="56">IF(AT68="",IF(AS68="","",ROUND(AS68/2,0)),IF(AS68="",ROUND(AT68/2,0),ROUND(AT68/2+AS68/2,0)))</f>
        <v/>
      </c>
    </row>
    <row r="69" spans="2:47" s="157" customFormat="1" ht="13.95" customHeight="1" x14ac:dyDescent="0.3">
      <c r="B69" s="421"/>
      <c r="C69" s="425"/>
      <c r="D69" s="168">
        <v>2</v>
      </c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423"/>
      <c r="AT69" s="441"/>
      <c r="AU69" s="423"/>
    </row>
    <row r="70" spans="2:47" s="157" customFormat="1" ht="13.95" customHeight="1" x14ac:dyDescent="0.3">
      <c r="B70" s="420" t="str">
        <f>'Student Data'!A36</f>
        <v/>
      </c>
      <c r="C70" s="424" t="str">
        <f>IF('Student Data'!B36="","",'Student Data'!B36)</f>
        <v/>
      </c>
      <c r="D70" s="168">
        <v>1</v>
      </c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M70" s="30"/>
      <c r="AN70" s="30"/>
      <c r="AO70" s="30"/>
      <c r="AP70" s="30"/>
      <c r="AQ70" s="30"/>
      <c r="AR70" s="30"/>
      <c r="AS70" s="422" t="str">
        <f t="shared" si="0"/>
        <v/>
      </c>
      <c r="AT70" s="441" t="str">
        <f t="shared" ref="AT70" si="57">IF(SUM(E71:AR71)=0,"",SUM(E71:AR71))</f>
        <v/>
      </c>
      <c r="AU70" s="422" t="str">
        <f t="shared" ref="AU70" si="58">IF(AT70="",IF(AS70="","",ROUND(AS70/2,0)),IF(AS70="",ROUND(AT70/2,0),ROUND(AT70/2+AS70/2,0)))</f>
        <v/>
      </c>
    </row>
    <row r="71" spans="2:47" s="157" customFormat="1" ht="13.95" customHeight="1" x14ac:dyDescent="0.3">
      <c r="B71" s="421"/>
      <c r="C71" s="425"/>
      <c r="D71" s="168">
        <v>2</v>
      </c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423"/>
      <c r="AT71" s="441"/>
      <c r="AU71" s="423"/>
    </row>
    <row r="72" spans="2:47" s="157" customFormat="1" ht="13.95" customHeight="1" x14ac:dyDescent="0.3">
      <c r="B72" s="420" t="str">
        <f>'Student Data'!A37</f>
        <v/>
      </c>
      <c r="C72" s="424" t="str">
        <f>IF('Student Data'!B37="","",'Student Data'!B37)</f>
        <v/>
      </c>
      <c r="D72" s="168">
        <v>1</v>
      </c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M72" s="30"/>
      <c r="AN72" s="30"/>
      <c r="AO72" s="30"/>
      <c r="AP72" s="30"/>
      <c r="AQ72" s="30"/>
      <c r="AR72" s="30"/>
      <c r="AS72" s="422" t="str">
        <f t="shared" ref="AS72" si="59">IF(SUM(E72:AR72)=0,"",SUM(E72:AR72))</f>
        <v/>
      </c>
      <c r="AT72" s="441" t="str">
        <f t="shared" ref="AT72" si="60">IF(SUM(E73:AR73)=0,"",SUM(E73:AR73))</f>
        <v/>
      </c>
      <c r="AU72" s="422" t="str">
        <f t="shared" ref="AU72" si="61">IF(AT72="",IF(AS72="","",ROUND(AS72/2,0)),IF(AS72="",ROUND(AT72/2,0),ROUND(AT72/2+AS72/2,0)))</f>
        <v/>
      </c>
    </row>
    <row r="73" spans="2:47" s="157" customFormat="1" ht="13.95" customHeight="1" x14ac:dyDescent="0.3">
      <c r="B73" s="421"/>
      <c r="C73" s="425"/>
      <c r="D73" s="168">
        <v>2</v>
      </c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M73" s="30"/>
      <c r="AN73" s="30"/>
      <c r="AO73" s="30"/>
      <c r="AP73" s="30"/>
      <c r="AQ73" s="30"/>
      <c r="AR73" s="30"/>
      <c r="AS73" s="423"/>
      <c r="AT73" s="441"/>
      <c r="AU73" s="423"/>
    </row>
    <row r="74" spans="2:47" s="157" customFormat="1" ht="13.95" customHeight="1" x14ac:dyDescent="0.3">
      <c r="B74" s="420" t="str">
        <f>'Student Data'!A38</f>
        <v/>
      </c>
      <c r="C74" s="424" t="str">
        <f>IF('Student Data'!B38="","",'Student Data'!B38)</f>
        <v/>
      </c>
      <c r="D74" s="168">
        <v>1</v>
      </c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422" t="str">
        <f t="shared" ref="AS74" si="62">IF(SUM(E74:AR74)=0,"",SUM(E74:AR74))</f>
        <v/>
      </c>
      <c r="AT74" s="441" t="str">
        <f t="shared" ref="AT74" si="63">IF(SUM(E75:AR75)=0,"",SUM(E75:AR75))</f>
        <v/>
      </c>
      <c r="AU74" s="422" t="str">
        <f t="shared" ref="AU74" si="64">IF(AT74="",IF(AS74="","",ROUND(AS74/2,0)),IF(AS74="",ROUND(AT74/2,0),ROUND(AT74/2+AS74/2,0)))</f>
        <v/>
      </c>
    </row>
    <row r="75" spans="2:47" s="157" customFormat="1" ht="13.95" customHeight="1" x14ac:dyDescent="0.3">
      <c r="B75" s="421"/>
      <c r="C75" s="425"/>
      <c r="D75" s="168">
        <v>2</v>
      </c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423"/>
      <c r="AT75" s="441"/>
      <c r="AU75" s="423"/>
    </row>
    <row r="76" spans="2:47" s="157" customFormat="1" ht="13.95" customHeight="1" x14ac:dyDescent="0.3">
      <c r="B76" s="420" t="str">
        <f>'Student Data'!A39</f>
        <v/>
      </c>
      <c r="C76" s="424" t="str">
        <f>IF('Student Data'!B39="","",'Student Data'!B39)</f>
        <v/>
      </c>
      <c r="D76" s="168">
        <v>1</v>
      </c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422" t="str">
        <f t="shared" ref="AS76" si="65">IF(SUM(E76:AR76)=0,"",SUM(E76:AR76))</f>
        <v/>
      </c>
      <c r="AT76" s="441" t="str">
        <f t="shared" ref="AT76" si="66">IF(SUM(E77:AR77)=0,"",SUM(E77:AR77))</f>
        <v/>
      </c>
      <c r="AU76" s="422" t="str">
        <f t="shared" ref="AU76" si="67">IF(AT76="",IF(AS76="","",ROUND(AS76/2,0)),IF(AS76="",ROUND(AT76/2,0),ROUND(AT76/2+AS76/2,0)))</f>
        <v/>
      </c>
    </row>
    <row r="77" spans="2:47" s="157" customFormat="1" ht="13.95" customHeight="1" x14ac:dyDescent="0.3">
      <c r="B77" s="421"/>
      <c r="C77" s="425"/>
      <c r="D77" s="168">
        <v>2</v>
      </c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423"/>
      <c r="AT77" s="441"/>
      <c r="AU77" s="423"/>
    </row>
    <row r="78" spans="2:47" s="157" customFormat="1" ht="13.95" customHeight="1" x14ac:dyDescent="0.3">
      <c r="B78" s="420" t="str">
        <f>'Student Data'!A40</f>
        <v/>
      </c>
      <c r="C78" s="424" t="str">
        <f>IF('Student Data'!B40="","",'Student Data'!B40)</f>
        <v/>
      </c>
      <c r="D78" s="168">
        <v>1</v>
      </c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422" t="str">
        <f t="shared" ref="AS78" si="68">IF(SUM(E78:AR78)=0,"",SUM(E78:AR78))</f>
        <v/>
      </c>
      <c r="AT78" s="441" t="str">
        <f t="shared" ref="AT78" si="69">IF(SUM(E79:AR79)=0,"",SUM(E79:AR79))</f>
        <v/>
      </c>
      <c r="AU78" s="422" t="str">
        <f t="shared" ref="AU78" si="70">IF(AT78="",IF(AS78="","",ROUND(AS78/2,0)),IF(AS78="",ROUND(AT78/2,0),ROUND(AT78/2+AS78/2,0)))</f>
        <v/>
      </c>
    </row>
    <row r="79" spans="2:47" s="157" customFormat="1" ht="13.95" customHeight="1" x14ac:dyDescent="0.3">
      <c r="B79" s="421"/>
      <c r="C79" s="425"/>
      <c r="D79" s="168">
        <v>2</v>
      </c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423"/>
      <c r="AT79" s="441"/>
      <c r="AU79" s="423"/>
    </row>
    <row r="80" spans="2:47" s="157" customFormat="1" ht="13.95" customHeight="1" x14ac:dyDescent="0.3">
      <c r="B80" s="420" t="str">
        <f>'Student Data'!A41</f>
        <v/>
      </c>
      <c r="C80" s="424" t="str">
        <f>IF('Student Data'!B41="","",'Student Data'!B41)</f>
        <v/>
      </c>
      <c r="D80" s="168">
        <v>1</v>
      </c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  <c r="AJ80" s="30"/>
      <c r="AK80" s="30"/>
      <c r="AL80" s="30"/>
      <c r="AM80" s="30"/>
      <c r="AN80" s="30"/>
      <c r="AO80" s="30"/>
      <c r="AP80" s="30"/>
      <c r="AQ80" s="30"/>
      <c r="AR80" s="30"/>
      <c r="AS80" s="422" t="str">
        <f t="shared" ref="AS80" si="71">IF(SUM(E80:AR80)=0,"",SUM(E80:AR80))</f>
        <v/>
      </c>
      <c r="AT80" s="441" t="str">
        <f t="shared" ref="AT80" si="72">IF(SUM(E81:AR81)=0,"",SUM(E81:AR81))</f>
        <v/>
      </c>
      <c r="AU80" s="422" t="str">
        <f t="shared" ref="AU80" si="73">IF(AT80="",IF(AS80="","",ROUND(AS80/2,0)),IF(AS80="",ROUND(AT80/2,0),ROUND(AT80/2+AS80/2,0)))</f>
        <v/>
      </c>
    </row>
    <row r="81" spans="2:47" s="157" customFormat="1" ht="13.95" customHeight="1" x14ac:dyDescent="0.3">
      <c r="B81" s="421"/>
      <c r="C81" s="425"/>
      <c r="D81" s="168">
        <v>2</v>
      </c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  <c r="AJ81" s="30"/>
      <c r="AK81" s="30"/>
      <c r="AL81" s="30"/>
      <c r="AM81" s="30"/>
      <c r="AN81" s="30"/>
      <c r="AO81" s="30"/>
      <c r="AP81" s="30"/>
      <c r="AQ81" s="30"/>
      <c r="AR81" s="30"/>
      <c r="AS81" s="423"/>
      <c r="AT81" s="441"/>
      <c r="AU81" s="423"/>
    </row>
    <row r="82" spans="2:47" s="157" customFormat="1" ht="13.95" customHeight="1" x14ac:dyDescent="0.3">
      <c r="B82" s="420" t="str">
        <f>'Student Data'!A42</f>
        <v/>
      </c>
      <c r="C82" s="424" t="str">
        <f>IF('Student Data'!B42="","",'Student Data'!B42)</f>
        <v/>
      </c>
      <c r="D82" s="168">
        <v>1</v>
      </c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  <c r="AK82" s="30"/>
      <c r="AL82" s="30"/>
      <c r="AM82" s="30"/>
      <c r="AN82" s="30"/>
      <c r="AO82" s="30"/>
      <c r="AP82" s="30"/>
      <c r="AQ82" s="30"/>
      <c r="AR82" s="30"/>
      <c r="AS82" s="422" t="str">
        <f t="shared" ref="AS82" si="74">IF(SUM(E82:AR82)=0,"",SUM(E82:AR82))</f>
        <v/>
      </c>
      <c r="AT82" s="441" t="str">
        <f t="shared" ref="AT82" si="75">IF(SUM(E83:AR83)=0,"",SUM(E83:AR83))</f>
        <v/>
      </c>
      <c r="AU82" s="422" t="str">
        <f t="shared" ref="AU82" si="76">IF(AT82="",IF(AS82="","",ROUND(AS82/2,0)),IF(AS82="",ROUND(AT82/2,0),ROUND(AT82/2+AS82/2,0)))</f>
        <v/>
      </c>
    </row>
    <row r="83" spans="2:47" s="157" customFormat="1" ht="13.95" customHeight="1" x14ac:dyDescent="0.3">
      <c r="B83" s="421"/>
      <c r="C83" s="425"/>
      <c r="D83" s="168">
        <v>2</v>
      </c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0"/>
      <c r="AK83" s="30"/>
      <c r="AL83" s="30"/>
      <c r="AM83" s="30"/>
      <c r="AN83" s="30"/>
      <c r="AO83" s="30"/>
      <c r="AP83" s="30"/>
      <c r="AQ83" s="30"/>
      <c r="AR83" s="30"/>
      <c r="AS83" s="423"/>
      <c r="AT83" s="441"/>
      <c r="AU83" s="423"/>
    </row>
    <row r="84" spans="2:47" s="157" customFormat="1" ht="13.95" customHeight="1" x14ac:dyDescent="0.3">
      <c r="B84" s="420" t="str">
        <f>'Student Data'!A43</f>
        <v/>
      </c>
      <c r="C84" s="424" t="str">
        <f>IF('Student Data'!B43="","",'Student Data'!B43)</f>
        <v/>
      </c>
      <c r="D84" s="168">
        <v>1</v>
      </c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  <c r="AQ84" s="30"/>
      <c r="AR84" s="30"/>
      <c r="AS84" s="422" t="str">
        <f t="shared" ref="AS84" si="77">IF(SUM(E84:AR84)=0,"",SUM(E84:AR84))</f>
        <v/>
      </c>
      <c r="AT84" s="441" t="str">
        <f t="shared" ref="AT84" si="78">IF(SUM(E85:AR85)=0,"",SUM(E85:AR85))</f>
        <v/>
      </c>
      <c r="AU84" s="422" t="str">
        <f t="shared" ref="AU84" si="79">IF(AT84="",IF(AS84="","",ROUND(AS84/2,0)),IF(AS84="",ROUND(AT84/2,0),ROUND(AT84/2+AS84/2,0)))</f>
        <v/>
      </c>
    </row>
    <row r="85" spans="2:47" s="157" customFormat="1" ht="13.95" customHeight="1" x14ac:dyDescent="0.3">
      <c r="B85" s="421"/>
      <c r="C85" s="425"/>
      <c r="D85" s="168">
        <v>2</v>
      </c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423"/>
      <c r="AT85" s="441"/>
      <c r="AU85" s="423"/>
    </row>
    <row r="86" spans="2:47" s="157" customFormat="1" ht="13.95" customHeight="1" x14ac:dyDescent="0.3">
      <c r="B86" s="420" t="str">
        <f>'Student Data'!A44</f>
        <v/>
      </c>
      <c r="C86" s="424" t="str">
        <f>IF('Student Data'!B44="","",'Student Data'!B44)</f>
        <v/>
      </c>
      <c r="D86" s="168">
        <v>1</v>
      </c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422" t="str">
        <f t="shared" ref="AS86" si="80">IF(SUM(E86:AR86)=0,"",SUM(E86:AR86))</f>
        <v/>
      </c>
      <c r="AT86" s="441" t="str">
        <f t="shared" ref="AT86" si="81">IF(SUM(E87:AR87)=0,"",SUM(E87:AR87))</f>
        <v/>
      </c>
      <c r="AU86" s="422" t="str">
        <f t="shared" ref="AU86" si="82">IF(AT86="",IF(AS86="","",ROUND(AS86/2,0)),IF(AS86="",ROUND(AT86/2,0),ROUND(AT86/2+AS86/2,0)))</f>
        <v/>
      </c>
    </row>
    <row r="87" spans="2:47" s="157" customFormat="1" ht="13.95" customHeight="1" x14ac:dyDescent="0.3">
      <c r="B87" s="421"/>
      <c r="C87" s="425"/>
      <c r="D87" s="168">
        <v>2</v>
      </c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423"/>
      <c r="AT87" s="441"/>
      <c r="AU87" s="423"/>
    </row>
    <row r="88" spans="2:47" s="157" customFormat="1" ht="13.95" customHeight="1" x14ac:dyDescent="0.3">
      <c r="B88" s="420" t="str">
        <f>'Student Data'!A45</f>
        <v/>
      </c>
      <c r="C88" s="424" t="str">
        <f>IF('Student Data'!B45="","",'Student Data'!B45)</f>
        <v/>
      </c>
      <c r="D88" s="168">
        <v>1</v>
      </c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422" t="str">
        <f t="shared" ref="AS88" si="83">IF(SUM(E88:AR88)=0,"",SUM(E88:AR88))</f>
        <v/>
      </c>
      <c r="AT88" s="441" t="str">
        <f t="shared" ref="AT88" si="84">IF(SUM(E89:AR89)=0,"",SUM(E89:AR89))</f>
        <v/>
      </c>
      <c r="AU88" s="422" t="str">
        <f t="shared" ref="AU88" si="85">IF(AT88="",IF(AS88="","",ROUND(AS88/2,0)),IF(AS88="",ROUND(AT88/2,0),ROUND(AT88/2+AS88/2,0)))</f>
        <v/>
      </c>
    </row>
    <row r="89" spans="2:47" s="157" customFormat="1" ht="13.95" customHeight="1" x14ac:dyDescent="0.3">
      <c r="B89" s="421"/>
      <c r="C89" s="425"/>
      <c r="D89" s="168">
        <v>2</v>
      </c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423"/>
      <c r="AT89" s="441"/>
      <c r="AU89" s="423"/>
    </row>
    <row r="90" spans="2:47" s="157" customFormat="1" ht="13.95" customHeight="1" x14ac:dyDescent="0.3">
      <c r="B90" s="420" t="str">
        <f>'Student Data'!A46</f>
        <v/>
      </c>
      <c r="C90" s="424" t="str">
        <f>IF('Student Data'!B46="","",'Student Data'!B46)</f>
        <v/>
      </c>
      <c r="D90" s="168">
        <v>1</v>
      </c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30"/>
      <c r="AM90" s="30"/>
      <c r="AN90" s="30"/>
      <c r="AO90" s="30"/>
      <c r="AP90" s="30"/>
      <c r="AQ90" s="30"/>
      <c r="AR90" s="30"/>
      <c r="AS90" s="422" t="str">
        <f t="shared" ref="AS90" si="86">IF(SUM(E90:AR90)=0,"",SUM(E90:AR90))</f>
        <v/>
      </c>
      <c r="AT90" s="441" t="str">
        <f t="shared" ref="AT90" si="87">IF(SUM(E91:AR91)=0,"",SUM(E91:AR91))</f>
        <v/>
      </c>
      <c r="AU90" s="422" t="str">
        <f t="shared" ref="AU90" si="88">IF(AT90="",IF(AS90="","",ROUND(AS90/2,0)),IF(AS90="",ROUND(AT90/2,0),ROUND(AT90/2+AS90/2,0)))</f>
        <v/>
      </c>
    </row>
    <row r="91" spans="2:47" s="157" customFormat="1" ht="13.95" customHeight="1" x14ac:dyDescent="0.3">
      <c r="B91" s="421"/>
      <c r="C91" s="425"/>
      <c r="D91" s="168">
        <v>2</v>
      </c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30"/>
      <c r="AM91" s="30"/>
      <c r="AN91" s="30"/>
      <c r="AO91" s="30"/>
      <c r="AP91" s="30"/>
      <c r="AQ91" s="30"/>
      <c r="AR91" s="30"/>
      <c r="AS91" s="423"/>
      <c r="AT91" s="441"/>
      <c r="AU91" s="423"/>
    </row>
    <row r="92" spans="2:47" s="157" customFormat="1" ht="13.95" customHeight="1" x14ac:dyDescent="0.3">
      <c r="B92" s="420" t="str">
        <f>'Student Data'!A47</f>
        <v/>
      </c>
      <c r="C92" s="424" t="str">
        <f>IF('Student Data'!B47="","",'Student Data'!B47)</f>
        <v/>
      </c>
      <c r="D92" s="168">
        <v>1</v>
      </c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30"/>
      <c r="AK92" s="30"/>
      <c r="AL92" s="30"/>
      <c r="AM92" s="30"/>
      <c r="AN92" s="30"/>
      <c r="AO92" s="30"/>
      <c r="AP92" s="30"/>
      <c r="AQ92" s="30"/>
      <c r="AR92" s="30"/>
      <c r="AS92" s="422" t="str">
        <f t="shared" ref="AS92" si="89">IF(SUM(E92:AR92)=0,"",SUM(E92:AR92))</f>
        <v/>
      </c>
      <c r="AT92" s="441" t="str">
        <f t="shared" ref="AT92" si="90">IF(SUM(E93:AR93)=0,"",SUM(E93:AR93))</f>
        <v/>
      </c>
      <c r="AU92" s="422" t="str">
        <f t="shared" ref="AU92" si="91">IF(AT92="",IF(AS92="","",ROUND(AS92/2,0)),IF(AS92="",ROUND(AT92/2,0),ROUND(AT92/2+AS92/2,0)))</f>
        <v/>
      </c>
    </row>
    <row r="93" spans="2:47" s="157" customFormat="1" ht="13.95" customHeight="1" x14ac:dyDescent="0.3">
      <c r="B93" s="421"/>
      <c r="C93" s="425"/>
      <c r="D93" s="168">
        <v>2</v>
      </c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30"/>
      <c r="AM93" s="30"/>
      <c r="AN93" s="30"/>
      <c r="AO93" s="30"/>
      <c r="AP93" s="30"/>
      <c r="AQ93" s="30"/>
      <c r="AR93" s="30"/>
      <c r="AS93" s="423"/>
      <c r="AT93" s="441"/>
      <c r="AU93" s="423"/>
    </row>
    <row r="94" spans="2:47" s="157" customFormat="1" ht="13.95" customHeight="1" x14ac:dyDescent="0.3">
      <c r="B94" s="420" t="str">
        <f>'Student Data'!A48</f>
        <v/>
      </c>
      <c r="C94" s="424" t="str">
        <f>IF('Student Data'!B48="","",'Student Data'!B48)</f>
        <v/>
      </c>
      <c r="D94" s="168">
        <v>1</v>
      </c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422" t="str">
        <f t="shared" ref="AS94" si="92">IF(SUM(E94:AR94)=0,"",SUM(E94:AR94))</f>
        <v/>
      </c>
      <c r="AT94" s="441" t="str">
        <f t="shared" ref="AT94" si="93">IF(SUM(E95:AR95)=0,"",SUM(E95:AR95))</f>
        <v/>
      </c>
      <c r="AU94" s="422" t="str">
        <f t="shared" ref="AU94" si="94">IF(AT94="",IF(AS94="","",ROUND(AS94/2,0)),IF(AS94="",ROUND(AT94/2,0),ROUND(AT94/2+AS94/2,0)))</f>
        <v/>
      </c>
    </row>
    <row r="95" spans="2:47" s="157" customFormat="1" ht="13.95" customHeight="1" x14ac:dyDescent="0.3">
      <c r="B95" s="421"/>
      <c r="C95" s="425"/>
      <c r="D95" s="168">
        <v>2</v>
      </c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423"/>
      <c r="AT95" s="441"/>
      <c r="AU95" s="423"/>
    </row>
    <row r="96" spans="2:47" s="157" customFormat="1" ht="13.95" customHeight="1" x14ac:dyDescent="0.3">
      <c r="B96" s="420" t="str">
        <f>'Student Data'!A49</f>
        <v/>
      </c>
      <c r="C96" s="424" t="str">
        <f>IF('Student Data'!B49="","",'Student Data'!B49)</f>
        <v/>
      </c>
      <c r="D96" s="168">
        <v>1</v>
      </c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  <c r="AN96" s="30"/>
      <c r="AO96" s="30"/>
      <c r="AP96" s="30"/>
      <c r="AQ96" s="30"/>
      <c r="AR96" s="30"/>
      <c r="AS96" s="422" t="str">
        <f t="shared" ref="AS96" si="95">IF(SUM(E96:AR96)=0,"",SUM(E96:AR96))</f>
        <v/>
      </c>
      <c r="AT96" s="441" t="str">
        <f t="shared" ref="AT96" si="96">IF(SUM(E97:AR97)=0,"",SUM(E97:AR97))</f>
        <v/>
      </c>
      <c r="AU96" s="422" t="str">
        <f t="shared" ref="AU96" si="97">IF(AT96="",IF(AS96="","",ROUND(AS96/2,0)),IF(AS96="",ROUND(AT96/2,0),ROUND(AT96/2+AS96/2,0)))</f>
        <v/>
      </c>
    </row>
    <row r="97" spans="2:47" s="157" customFormat="1" ht="13.95" customHeight="1" x14ac:dyDescent="0.3">
      <c r="B97" s="421"/>
      <c r="C97" s="425"/>
      <c r="D97" s="168">
        <v>2</v>
      </c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423"/>
      <c r="AT97" s="441"/>
      <c r="AU97" s="423"/>
    </row>
    <row r="98" spans="2:47" s="157" customFormat="1" ht="13.95" customHeight="1" x14ac:dyDescent="0.3">
      <c r="B98" s="420" t="str">
        <f>'Student Data'!A50</f>
        <v/>
      </c>
      <c r="C98" s="424" t="str">
        <f>IF('Student Data'!B50="","",'Student Data'!B50)</f>
        <v/>
      </c>
      <c r="D98" s="168">
        <v>1</v>
      </c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422" t="str">
        <f t="shared" ref="AS98" si="98">IF(SUM(E98:AR98)=0,"",SUM(E98:AR98))</f>
        <v/>
      </c>
      <c r="AT98" s="441" t="str">
        <f t="shared" ref="AT98" si="99">IF(SUM(E99:AR99)=0,"",SUM(E99:AR99))</f>
        <v/>
      </c>
      <c r="AU98" s="422" t="str">
        <f t="shared" ref="AU98" si="100">IF(AT98="",IF(AS98="","",ROUND(AS98/2,0)),IF(AS98="",ROUND(AT98/2,0),ROUND(AT98/2+AS98/2,0)))</f>
        <v/>
      </c>
    </row>
    <row r="99" spans="2:47" s="157" customFormat="1" ht="13.95" customHeight="1" x14ac:dyDescent="0.3">
      <c r="B99" s="421"/>
      <c r="C99" s="425"/>
      <c r="D99" s="168">
        <v>2</v>
      </c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423"/>
      <c r="AT99" s="441"/>
      <c r="AU99" s="423"/>
    </row>
    <row r="100" spans="2:47" s="157" customFormat="1" ht="13.95" customHeight="1" x14ac:dyDescent="0.3">
      <c r="B100" s="420" t="str">
        <f>'Student Data'!A51</f>
        <v/>
      </c>
      <c r="C100" s="424" t="str">
        <f>IF('Student Data'!B51="","",'Student Data'!B51)</f>
        <v/>
      </c>
      <c r="D100" s="168">
        <v>1</v>
      </c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30"/>
      <c r="AM100" s="30"/>
      <c r="AN100" s="30"/>
      <c r="AO100" s="30"/>
      <c r="AP100" s="30"/>
      <c r="AQ100" s="30"/>
      <c r="AR100" s="30"/>
      <c r="AS100" s="422" t="str">
        <f t="shared" ref="AS100" si="101">IF(SUM(E100:AR100)=0,"",SUM(E100:AR100))</f>
        <v/>
      </c>
      <c r="AT100" s="441" t="str">
        <f t="shared" ref="AT100" si="102">IF(SUM(E101:AR101)=0,"",SUM(E101:AR101))</f>
        <v/>
      </c>
      <c r="AU100" s="422" t="str">
        <f t="shared" ref="AU100" si="103">IF(AT100="",IF(AS100="","",ROUND(AS100/2,0)),IF(AS100="",ROUND(AT100/2,0),ROUND(AT100/2+AS100/2,0)))</f>
        <v/>
      </c>
    </row>
    <row r="101" spans="2:47" s="157" customFormat="1" ht="13.95" customHeight="1" x14ac:dyDescent="0.3">
      <c r="B101" s="421"/>
      <c r="C101" s="425"/>
      <c r="D101" s="168">
        <v>2</v>
      </c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30"/>
      <c r="AM101" s="30"/>
      <c r="AN101" s="30"/>
      <c r="AO101" s="30"/>
      <c r="AP101" s="30"/>
      <c r="AQ101" s="30"/>
      <c r="AR101" s="30"/>
      <c r="AS101" s="423"/>
      <c r="AT101" s="441"/>
      <c r="AU101" s="423"/>
    </row>
    <row r="102" spans="2:47" s="157" customFormat="1" ht="13.95" customHeight="1" x14ac:dyDescent="0.3">
      <c r="B102" s="420" t="str">
        <f>'Student Data'!A52</f>
        <v/>
      </c>
      <c r="C102" s="424" t="str">
        <f>IF('Student Data'!B52="","",'Student Data'!B52)</f>
        <v/>
      </c>
      <c r="D102" s="168">
        <v>1</v>
      </c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30"/>
      <c r="AM102" s="30"/>
      <c r="AN102" s="30"/>
      <c r="AO102" s="30"/>
      <c r="AP102" s="30"/>
      <c r="AQ102" s="30"/>
      <c r="AR102" s="30"/>
      <c r="AS102" s="422" t="str">
        <f t="shared" ref="AS102" si="104">IF(SUM(E102:AR102)=0,"",SUM(E102:AR102))</f>
        <v/>
      </c>
      <c r="AT102" s="441" t="str">
        <f t="shared" ref="AT102" si="105">IF(SUM(E103:AR103)=0,"",SUM(E103:AR103))</f>
        <v/>
      </c>
      <c r="AU102" s="422" t="str">
        <f t="shared" ref="AU102" si="106">IF(AT102="",IF(AS102="","",ROUND(AS102/2,0)),IF(AS102="",ROUND(AT102/2,0),ROUND(AT102/2+AS102/2,0)))</f>
        <v/>
      </c>
    </row>
    <row r="103" spans="2:47" s="157" customFormat="1" ht="13.95" customHeight="1" x14ac:dyDescent="0.3">
      <c r="B103" s="421"/>
      <c r="C103" s="425"/>
      <c r="D103" s="168">
        <v>2</v>
      </c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  <c r="AK103" s="30"/>
      <c r="AL103" s="30"/>
      <c r="AM103" s="30"/>
      <c r="AN103" s="30"/>
      <c r="AO103" s="30"/>
      <c r="AP103" s="30"/>
      <c r="AQ103" s="30"/>
      <c r="AR103" s="30"/>
      <c r="AS103" s="423"/>
      <c r="AT103" s="441"/>
      <c r="AU103" s="423"/>
    </row>
    <row r="104" spans="2:47" s="157" customFormat="1" ht="13.95" customHeight="1" x14ac:dyDescent="0.3">
      <c r="B104" s="420" t="str">
        <f>'Student Data'!A53</f>
        <v/>
      </c>
      <c r="C104" s="424" t="str">
        <f>IF('Student Data'!B53="","",'Student Data'!B53)</f>
        <v/>
      </c>
      <c r="D104" s="168">
        <v>1</v>
      </c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422" t="str">
        <f t="shared" ref="AS104" si="107">IF(SUM(E104:AR104)=0,"",SUM(E104:AR104))</f>
        <v/>
      </c>
      <c r="AT104" s="441" t="str">
        <f t="shared" ref="AT104" si="108">IF(SUM(E105:AR105)=0,"",SUM(E105:AR105))</f>
        <v/>
      </c>
      <c r="AU104" s="422" t="str">
        <f t="shared" ref="AU104" si="109">IF(AT104="",IF(AS104="","",ROUND(AS104/2,0)),IF(AS104="",ROUND(AT104/2,0),ROUND(AT104/2+AS104/2,0)))</f>
        <v/>
      </c>
    </row>
    <row r="105" spans="2:47" s="157" customFormat="1" ht="13.95" customHeight="1" x14ac:dyDescent="0.3">
      <c r="B105" s="421"/>
      <c r="C105" s="425"/>
      <c r="D105" s="168">
        <v>2</v>
      </c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423"/>
      <c r="AT105" s="441"/>
      <c r="AU105" s="423"/>
    </row>
    <row r="106" spans="2:47" s="157" customFormat="1" ht="13.95" customHeight="1" x14ac:dyDescent="0.3">
      <c r="B106" s="420" t="str">
        <f>'Student Data'!A54</f>
        <v/>
      </c>
      <c r="C106" s="424" t="str">
        <f>IF('Student Data'!B54="","",'Student Data'!B54)</f>
        <v/>
      </c>
      <c r="D106" s="168">
        <v>1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422" t="str">
        <f t="shared" ref="AS106" si="110">IF(SUM(E106:AR106)=0,"",SUM(E106:AR106))</f>
        <v/>
      </c>
      <c r="AT106" s="441" t="str">
        <f t="shared" ref="AT106" si="111">IF(SUM(E107:AR107)=0,"",SUM(E107:AR107))</f>
        <v/>
      </c>
      <c r="AU106" s="422" t="str">
        <f t="shared" ref="AU106" si="112">IF(AT106="",IF(AS106="","",ROUND(AS106/2,0)),IF(AS106="",ROUND(AT106/2,0),ROUND(AT106/2+AS106/2,0)))</f>
        <v/>
      </c>
    </row>
    <row r="107" spans="2:47" s="157" customFormat="1" ht="13.95" customHeight="1" x14ac:dyDescent="0.3">
      <c r="B107" s="421"/>
      <c r="C107" s="425"/>
      <c r="D107" s="168">
        <v>2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  <c r="AQ107" s="30"/>
      <c r="AR107" s="30"/>
      <c r="AS107" s="423"/>
      <c r="AT107" s="441"/>
      <c r="AU107" s="423"/>
    </row>
    <row r="108" spans="2:47" s="157" customFormat="1" ht="13.95" customHeight="1" x14ac:dyDescent="0.3">
      <c r="B108" s="420" t="str">
        <f>'Student Data'!A55</f>
        <v/>
      </c>
      <c r="C108" s="424" t="str">
        <f>IF('Student Data'!B55="","",'Student Data'!B55)</f>
        <v/>
      </c>
      <c r="D108" s="168">
        <v>1</v>
      </c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422" t="str">
        <f t="shared" ref="AS108" si="113">IF(SUM(E108:AR108)=0,"",SUM(E108:AR108))</f>
        <v/>
      </c>
      <c r="AT108" s="441" t="str">
        <f t="shared" ref="AT108" si="114">IF(SUM(E109:AR109)=0,"",SUM(E109:AR109))</f>
        <v/>
      </c>
      <c r="AU108" s="422" t="str">
        <f t="shared" ref="AU108" si="115">IF(AT108="",IF(AS108="","",ROUND(AS108/2,0)),IF(AS108="",ROUND(AT108/2,0),ROUND(AT108/2+AS108/2,0)))</f>
        <v/>
      </c>
    </row>
    <row r="109" spans="2:47" s="157" customFormat="1" ht="13.95" customHeight="1" x14ac:dyDescent="0.3">
      <c r="B109" s="421"/>
      <c r="C109" s="425"/>
      <c r="D109" s="168">
        <v>2</v>
      </c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423"/>
      <c r="AT109" s="441"/>
      <c r="AU109" s="423"/>
    </row>
    <row r="110" spans="2:47" s="157" customFormat="1" ht="13.95" customHeight="1" x14ac:dyDescent="0.3">
      <c r="B110" s="420" t="str">
        <f>'Student Data'!A56</f>
        <v/>
      </c>
      <c r="C110" s="424" t="str">
        <f>IF('Student Data'!B56="","",'Student Data'!B56)</f>
        <v/>
      </c>
      <c r="D110" s="168">
        <v>1</v>
      </c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30"/>
      <c r="AK110" s="30"/>
      <c r="AL110" s="30"/>
      <c r="AM110" s="30"/>
      <c r="AN110" s="30"/>
      <c r="AO110" s="30"/>
      <c r="AP110" s="30"/>
      <c r="AQ110" s="30"/>
      <c r="AR110" s="30"/>
      <c r="AS110" s="422" t="str">
        <f t="shared" ref="AS110" si="116">IF(SUM(E110:AR110)=0,"",SUM(E110:AR110))</f>
        <v/>
      </c>
      <c r="AT110" s="441" t="str">
        <f t="shared" ref="AT110" si="117">IF(SUM(E111:AR111)=0,"",SUM(E111:AR111))</f>
        <v/>
      </c>
      <c r="AU110" s="422" t="str">
        <f t="shared" ref="AU110" si="118">IF(AT110="",IF(AS110="","",ROUND(AS110/2,0)),IF(AS110="",ROUND(AT110/2,0),ROUND(AT110/2+AS110/2,0)))</f>
        <v/>
      </c>
    </row>
    <row r="111" spans="2:47" s="157" customFormat="1" ht="13.95" customHeight="1" x14ac:dyDescent="0.3">
      <c r="B111" s="421"/>
      <c r="C111" s="425"/>
      <c r="D111" s="168">
        <v>2</v>
      </c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30"/>
      <c r="AK111" s="30"/>
      <c r="AL111" s="30"/>
      <c r="AM111" s="30"/>
      <c r="AN111" s="30"/>
      <c r="AO111" s="30"/>
      <c r="AP111" s="30"/>
      <c r="AQ111" s="30"/>
      <c r="AR111" s="30"/>
      <c r="AS111" s="423"/>
      <c r="AT111" s="441"/>
      <c r="AU111" s="423"/>
    </row>
    <row r="112" spans="2:47" s="157" customFormat="1" ht="13.95" customHeight="1" x14ac:dyDescent="0.3">
      <c r="B112" s="420" t="str">
        <f>'Student Data'!A57</f>
        <v/>
      </c>
      <c r="C112" s="424" t="str">
        <f>IF('Student Data'!B57="","",'Student Data'!B57)</f>
        <v/>
      </c>
      <c r="D112" s="168">
        <v>1</v>
      </c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  <c r="AK112" s="30"/>
      <c r="AL112" s="30"/>
      <c r="AM112" s="30"/>
      <c r="AN112" s="30"/>
      <c r="AO112" s="30"/>
      <c r="AP112" s="30"/>
      <c r="AQ112" s="30"/>
      <c r="AR112" s="30"/>
      <c r="AS112" s="422" t="str">
        <f t="shared" ref="AS112" si="119">IF(SUM(E112:AR112)=0,"",SUM(E112:AR112))</f>
        <v/>
      </c>
      <c r="AT112" s="441" t="str">
        <f t="shared" ref="AT112" si="120">IF(SUM(E113:AR113)=0,"",SUM(E113:AR113))</f>
        <v/>
      </c>
      <c r="AU112" s="422" t="str">
        <f t="shared" ref="AU112" si="121">IF(AT112="",IF(AS112="","",ROUND(AS112/2,0)),IF(AS112="",ROUND(AT112/2,0),ROUND(AT112/2+AS112/2,0)))</f>
        <v/>
      </c>
    </row>
    <row r="113" spans="2:47" s="157" customFormat="1" ht="13.95" customHeight="1" x14ac:dyDescent="0.3">
      <c r="B113" s="421"/>
      <c r="C113" s="425"/>
      <c r="D113" s="168">
        <v>2</v>
      </c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30"/>
      <c r="AK113" s="30"/>
      <c r="AL113" s="30"/>
      <c r="AM113" s="30"/>
      <c r="AN113" s="30"/>
      <c r="AO113" s="30"/>
      <c r="AP113" s="30"/>
      <c r="AQ113" s="30"/>
      <c r="AR113" s="30"/>
      <c r="AS113" s="423"/>
      <c r="AT113" s="441"/>
      <c r="AU113" s="423"/>
    </row>
    <row r="114" spans="2:47" s="157" customFormat="1" ht="13.95" customHeight="1" x14ac:dyDescent="0.3">
      <c r="B114" s="420" t="str">
        <f>'Student Data'!A58</f>
        <v/>
      </c>
      <c r="C114" s="424" t="str">
        <f>IF('Student Data'!B58="","",'Student Data'!B58)</f>
        <v/>
      </c>
      <c r="D114" s="168">
        <v>1</v>
      </c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0"/>
      <c r="AS114" s="422" t="str">
        <f t="shared" ref="AS114" si="122">IF(SUM(E114:AR114)=0,"",SUM(E114:AR114))</f>
        <v/>
      </c>
      <c r="AT114" s="441" t="str">
        <f t="shared" ref="AT114" si="123">IF(SUM(E115:AR115)=0,"",SUM(E115:AR115))</f>
        <v/>
      </c>
      <c r="AU114" s="422" t="str">
        <f t="shared" ref="AU114" si="124">IF(AT114="",IF(AS114="","",ROUND(AS114/2,0)),IF(AS114="",ROUND(AT114/2,0),ROUND(AT114/2+AS114/2,0)))</f>
        <v/>
      </c>
    </row>
    <row r="115" spans="2:47" s="157" customFormat="1" ht="13.95" customHeight="1" x14ac:dyDescent="0.3">
      <c r="B115" s="421"/>
      <c r="C115" s="425"/>
      <c r="D115" s="168">
        <v>2</v>
      </c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0"/>
      <c r="AS115" s="423"/>
      <c r="AT115" s="441"/>
      <c r="AU115" s="423"/>
    </row>
    <row r="116" spans="2:47" s="157" customFormat="1" ht="13.95" customHeight="1" x14ac:dyDescent="0.3">
      <c r="B116" s="420" t="str">
        <f>'Student Data'!A59</f>
        <v/>
      </c>
      <c r="C116" s="424" t="str">
        <f>IF('Student Data'!B59="","",'Student Data'!B59)</f>
        <v/>
      </c>
      <c r="D116" s="168">
        <v>1</v>
      </c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422" t="str">
        <f t="shared" ref="AS116" si="125">IF(SUM(E116:AR116)=0,"",SUM(E116:AR116))</f>
        <v/>
      </c>
      <c r="AT116" s="422" t="str">
        <f t="shared" ref="AT116" si="126">IF(SUM(E117:AR117)=0,"",SUM(E117:AR117))</f>
        <v/>
      </c>
      <c r="AU116" s="422" t="str">
        <f t="shared" ref="AU116" si="127">IF(AT116="",IF(AS116="","",ROUND(AS116/2,0)),IF(AS116="",ROUND(AT116/2,0),ROUND(AT116/2+AS116/2,0)))</f>
        <v/>
      </c>
    </row>
    <row r="117" spans="2:47" s="157" customFormat="1" ht="13.95" customHeight="1" x14ac:dyDescent="0.3">
      <c r="B117" s="421"/>
      <c r="C117" s="425"/>
      <c r="D117" s="168">
        <v>2</v>
      </c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0"/>
      <c r="AS117" s="423"/>
      <c r="AT117" s="423"/>
      <c r="AU117" s="423"/>
    </row>
    <row r="118" spans="2:47" s="157" customFormat="1" ht="13.95" customHeight="1" x14ac:dyDescent="0.3">
      <c r="B118" s="420" t="str">
        <f>'Student Data'!A60</f>
        <v/>
      </c>
      <c r="C118" s="424" t="str">
        <f>IF('Student Data'!B60="","",'Student Data'!B60)</f>
        <v/>
      </c>
      <c r="D118" s="168">
        <v>1</v>
      </c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0"/>
      <c r="AS118" s="422" t="str">
        <f t="shared" ref="AS118" si="128">IF(SUM(E118:AR118)=0,"",SUM(E118:AR118))</f>
        <v/>
      </c>
      <c r="AT118" s="441" t="str">
        <f t="shared" ref="AT118" si="129">IF(SUM(E119:AR119)=0,"",SUM(E119:AR119))</f>
        <v/>
      </c>
      <c r="AU118" s="422" t="str">
        <f t="shared" ref="AU118" si="130">IF(AT118="",IF(AS118="","",ROUND(AS118/2,0)),IF(AS118="",ROUND(AT118/2,0),ROUND(AT118/2+AS118/2,0)))</f>
        <v/>
      </c>
    </row>
    <row r="119" spans="2:47" s="157" customFormat="1" ht="13.95" customHeight="1" x14ac:dyDescent="0.3">
      <c r="B119" s="421"/>
      <c r="C119" s="425"/>
      <c r="D119" s="168">
        <v>2</v>
      </c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423"/>
      <c r="AT119" s="441"/>
      <c r="AU119" s="423"/>
    </row>
    <row r="120" spans="2:47" s="157" customFormat="1" ht="13.95" customHeight="1" x14ac:dyDescent="0.3">
      <c r="B120" s="420" t="str">
        <f>'Student Data'!A61</f>
        <v/>
      </c>
      <c r="C120" s="424" t="str">
        <f>IF('Student Data'!B61="","",'Student Data'!B61)</f>
        <v/>
      </c>
      <c r="D120" s="168">
        <v>1</v>
      </c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0"/>
      <c r="AN120" s="30"/>
      <c r="AO120" s="30"/>
      <c r="AP120" s="30"/>
      <c r="AQ120" s="30"/>
      <c r="AR120" s="30"/>
      <c r="AS120" s="422" t="str">
        <f t="shared" si="0"/>
        <v/>
      </c>
      <c r="AT120" s="441" t="str">
        <f t="shared" ref="AT120" si="131">IF(SUM(E121:AR121)=0,"",SUM(E121:AR121))</f>
        <v/>
      </c>
      <c r="AU120" s="422" t="str">
        <f t="shared" ref="AU120" si="132">IF(AT120="",IF(AS120="","",ROUND(AS120/2,0)),IF(AS120="",ROUND(AT120/2,0),ROUND(AT120/2+AS120/2,0)))</f>
        <v/>
      </c>
    </row>
    <row r="121" spans="2:47" s="157" customFormat="1" ht="13.95" customHeight="1" x14ac:dyDescent="0.3">
      <c r="B121" s="421"/>
      <c r="C121" s="425"/>
      <c r="D121" s="168">
        <v>2</v>
      </c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0"/>
      <c r="AN121" s="30"/>
      <c r="AO121" s="30"/>
      <c r="AP121" s="30"/>
      <c r="AQ121" s="30"/>
      <c r="AR121" s="30"/>
      <c r="AS121" s="423"/>
      <c r="AT121" s="441"/>
      <c r="AU121" s="423"/>
    </row>
    <row r="122" spans="2:47" s="157" customFormat="1" ht="13.95" customHeight="1" x14ac:dyDescent="0.3">
      <c r="B122" s="420" t="str">
        <f>'Student Data'!A62</f>
        <v/>
      </c>
      <c r="C122" s="424" t="str">
        <f>IF('Student Data'!B62="","",'Student Data'!B62)</f>
        <v/>
      </c>
      <c r="D122" s="168">
        <v>1</v>
      </c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30"/>
      <c r="AM122" s="30"/>
      <c r="AN122" s="30"/>
      <c r="AO122" s="30"/>
      <c r="AP122" s="30"/>
      <c r="AQ122" s="30"/>
      <c r="AR122" s="30"/>
      <c r="AS122" s="422" t="str">
        <f t="shared" si="0"/>
        <v/>
      </c>
      <c r="AT122" s="441" t="str">
        <f t="shared" ref="AT122" si="133">IF(SUM(E123:AR123)=0,"",SUM(E123:AR123))</f>
        <v/>
      </c>
      <c r="AU122" s="422" t="str">
        <f t="shared" ref="AU122" si="134">IF(AT122="",IF(AS122="","",ROUND(AS122/2,0)),IF(AS122="",ROUND(AT122/2,0),ROUND(AT122/2+AS122/2,0)))</f>
        <v/>
      </c>
    </row>
    <row r="123" spans="2:47" s="157" customFormat="1" ht="13.95" customHeight="1" x14ac:dyDescent="0.3">
      <c r="B123" s="421"/>
      <c r="C123" s="425"/>
      <c r="D123" s="168">
        <v>2</v>
      </c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  <c r="AK123" s="30"/>
      <c r="AL123" s="30"/>
      <c r="AM123" s="30"/>
      <c r="AN123" s="30"/>
      <c r="AO123" s="30"/>
      <c r="AP123" s="30"/>
      <c r="AQ123" s="30"/>
      <c r="AR123" s="30"/>
      <c r="AS123" s="423"/>
      <c r="AT123" s="441"/>
      <c r="AU123" s="423"/>
    </row>
    <row r="124" spans="2:47" s="157" customFormat="1" ht="13.95" customHeight="1" x14ac:dyDescent="0.3">
      <c r="B124" s="420" t="str">
        <f>'Student Data'!A63</f>
        <v/>
      </c>
      <c r="C124" s="424" t="str">
        <f>IF('Student Data'!B63="","",'Student Data'!B63)</f>
        <v/>
      </c>
      <c r="D124" s="168">
        <v>1</v>
      </c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422" t="str">
        <f t="shared" si="0"/>
        <v/>
      </c>
      <c r="AT124" s="441" t="str">
        <f t="shared" ref="AT124" si="135">IF(SUM(E125:AR125)=0,"",SUM(E125:AR125))</f>
        <v/>
      </c>
      <c r="AU124" s="422" t="str">
        <f t="shared" ref="AU124" si="136">IF(AT124="",IF(AS124="","",ROUND(AS124/2,0)),IF(AS124="",ROUND(AT124/2,0),ROUND(AT124/2+AS124/2,0)))</f>
        <v/>
      </c>
    </row>
    <row r="125" spans="2:47" s="157" customFormat="1" ht="13.95" customHeight="1" x14ac:dyDescent="0.3">
      <c r="B125" s="421"/>
      <c r="C125" s="425"/>
      <c r="D125" s="168">
        <v>2</v>
      </c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423"/>
      <c r="AT125" s="441"/>
      <c r="AU125" s="423"/>
    </row>
    <row r="126" spans="2:47" s="157" customFormat="1" ht="13.95" customHeight="1" x14ac:dyDescent="0.3">
      <c r="B126" s="420" t="str">
        <f>'Student Data'!A64</f>
        <v/>
      </c>
      <c r="C126" s="424" t="str">
        <f>IF('Student Data'!B64="","",'Student Data'!B64)</f>
        <v/>
      </c>
      <c r="D126" s="168">
        <v>1</v>
      </c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422" t="str">
        <f t="shared" ref="AS126:AS138" si="137">IF(SUM(E126:AR126)=0,"",SUM(E126:AR126))</f>
        <v/>
      </c>
      <c r="AT126" s="422" t="str">
        <f t="shared" ref="AT126" si="138">IF(SUM(E127:AR127)=0,"",SUM(E127:AR127))</f>
        <v/>
      </c>
      <c r="AU126" s="422" t="str">
        <f t="shared" ref="AU126" si="139">IF(AT126="",IF(AS126="","",ROUND(AS126/2,0)),IF(AS126="",ROUND(AT126/2,0),ROUND(AT126/2+AS126/2,0)))</f>
        <v/>
      </c>
    </row>
    <row r="127" spans="2:47" s="157" customFormat="1" ht="13.95" customHeight="1" x14ac:dyDescent="0.3">
      <c r="B127" s="421"/>
      <c r="C127" s="425"/>
      <c r="D127" s="168">
        <v>2</v>
      </c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423"/>
      <c r="AT127" s="423"/>
      <c r="AU127" s="423"/>
    </row>
    <row r="128" spans="2:47" s="157" customFormat="1" ht="13.95" customHeight="1" x14ac:dyDescent="0.3">
      <c r="B128" s="420" t="str">
        <f>'Student Data'!A65</f>
        <v/>
      </c>
      <c r="C128" s="424" t="str">
        <f>IF('Student Data'!B65="","",'Student Data'!B65)</f>
        <v/>
      </c>
      <c r="D128" s="168">
        <v>1</v>
      </c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422" t="str">
        <f t="shared" ref="AS128" si="140">IF(SUM(E128:AR128)=0,"",SUM(E128:AR128))</f>
        <v/>
      </c>
      <c r="AT128" s="422" t="str">
        <f t="shared" ref="AT128" si="141">IF(SUM(E129:AR129)=0,"",SUM(E129:AR129))</f>
        <v/>
      </c>
      <c r="AU128" s="422" t="str">
        <f t="shared" ref="AU128" si="142">IF(AT128="",IF(AS128="","",ROUND(AS128/2,0)),IF(AS128="",ROUND(AT128/2,0),ROUND(AT128/2+AS128/2,0)))</f>
        <v/>
      </c>
    </row>
    <row r="129" spans="2:47" s="157" customFormat="1" ht="13.95" customHeight="1" x14ac:dyDescent="0.3">
      <c r="B129" s="421"/>
      <c r="C129" s="425"/>
      <c r="D129" s="168">
        <v>2</v>
      </c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423"/>
      <c r="AT129" s="423"/>
      <c r="AU129" s="423"/>
    </row>
    <row r="130" spans="2:47" s="157" customFormat="1" ht="13.95" customHeight="1" x14ac:dyDescent="0.3">
      <c r="B130" s="420" t="str">
        <f>'Student Data'!A66</f>
        <v/>
      </c>
      <c r="C130" s="424" t="str">
        <f>IF('Student Data'!B66="","",'Student Data'!B66)</f>
        <v/>
      </c>
      <c r="D130" s="168">
        <v>1</v>
      </c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0"/>
      <c r="AH130" s="30"/>
      <c r="AI130" s="30"/>
      <c r="AJ130" s="30"/>
      <c r="AK130" s="30"/>
      <c r="AL130" s="30"/>
      <c r="AM130" s="30"/>
      <c r="AN130" s="30"/>
      <c r="AO130" s="30"/>
      <c r="AP130" s="30"/>
      <c r="AQ130" s="30"/>
      <c r="AR130" s="30"/>
      <c r="AS130" s="422" t="str">
        <f t="shared" ref="AS130" si="143">IF(SUM(E130:AR130)=0,"",SUM(E130:AR130))</f>
        <v/>
      </c>
      <c r="AT130" s="422" t="str">
        <f t="shared" ref="AT130" si="144">IF(SUM(E131:AR131)=0,"",SUM(E131:AR131))</f>
        <v/>
      </c>
      <c r="AU130" s="422" t="str">
        <f t="shared" ref="AU130" si="145">IF(AT130="",IF(AS130="","",ROUND(AS130/2,0)),IF(AS130="",ROUND(AT130/2,0),ROUND(AT130/2+AS130/2,0)))</f>
        <v/>
      </c>
    </row>
    <row r="131" spans="2:47" s="157" customFormat="1" ht="13.95" customHeight="1" x14ac:dyDescent="0.3">
      <c r="B131" s="421"/>
      <c r="C131" s="425"/>
      <c r="D131" s="168">
        <v>2</v>
      </c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0"/>
      <c r="AH131" s="30"/>
      <c r="AI131" s="30"/>
      <c r="AJ131" s="30"/>
      <c r="AK131" s="30"/>
      <c r="AL131" s="30"/>
      <c r="AM131" s="30"/>
      <c r="AN131" s="30"/>
      <c r="AO131" s="30"/>
      <c r="AP131" s="30"/>
      <c r="AQ131" s="30"/>
      <c r="AR131" s="30"/>
      <c r="AS131" s="423"/>
      <c r="AT131" s="423"/>
      <c r="AU131" s="423"/>
    </row>
    <row r="132" spans="2:47" s="157" customFormat="1" ht="13.95" customHeight="1" x14ac:dyDescent="0.3">
      <c r="B132" s="420" t="str">
        <f>'Student Data'!A67</f>
        <v/>
      </c>
      <c r="C132" s="424" t="str">
        <f>IF('Student Data'!B67="","",'Student Data'!B67)</f>
        <v/>
      </c>
      <c r="D132" s="168">
        <v>1</v>
      </c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30"/>
      <c r="AM132" s="30"/>
      <c r="AN132" s="30"/>
      <c r="AO132" s="30"/>
      <c r="AP132" s="30"/>
      <c r="AQ132" s="30"/>
      <c r="AR132" s="30"/>
      <c r="AS132" s="422" t="str">
        <f t="shared" ref="AS132" si="146">IF(SUM(E132:AR132)=0,"",SUM(E132:AR132))</f>
        <v/>
      </c>
      <c r="AT132" s="422" t="str">
        <f t="shared" ref="AT132" si="147">IF(SUM(E133:AR133)=0,"",SUM(E133:AR133))</f>
        <v/>
      </c>
      <c r="AU132" s="422" t="str">
        <f t="shared" ref="AU132" si="148">IF(AT132="",IF(AS132="","",ROUND(AS132/2,0)),IF(AS132="",ROUND(AT132/2,0),ROUND(AT132/2+AS132/2,0)))</f>
        <v/>
      </c>
    </row>
    <row r="133" spans="2:47" s="157" customFormat="1" ht="13.95" customHeight="1" x14ac:dyDescent="0.3">
      <c r="B133" s="421"/>
      <c r="C133" s="425"/>
      <c r="D133" s="168">
        <v>2</v>
      </c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0"/>
      <c r="AH133" s="30"/>
      <c r="AI133" s="30"/>
      <c r="AJ133" s="30"/>
      <c r="AK133" s="30"/>
      <c r="AL133" s="30"/>
      <c r="AM133" s="30"/>
      <c r="AN133" s="30"/>
      <c r="AO133" s="30"/>
      <c r="AP133" s="30"/>
      <c r="AQ133" s="30"/>
      <c r="AR133" s="30"/>
      <c r="AS133" s="423"/>
      <c r="AT133" s="423"/>
      <c r="AU133" s="423"/>
    </row>
    <row r="134" spans="2:47" s="157" customFormat="1" ht="13.95" customHeight="1" x14ac:dyDescent="0.3">
      <c r="B134" s="420" t="str">
        <f>'Student Data'!A68</f>
        <v/>
      </c>
      <c r="C134" s="424" t="str">
        <f>IF('Student Data'!B68="","",'Student Data'!B68)</f>
        <v/>
      </c>
      <c r="D134" s="168">
        <v>1</v>
      </c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422" t="str">
        <f t="shared" ref="AS134" si="149">IF(SUM(E134:AR134)=0,"",SUM(E134:AR134))</f>
        <v/>
      </c>
      <c r="AT134" s="422" t="str">
        <f t="shared" ref="AT134" si="150">IF(SUM(E135:AR135)=0,"",SUM(E135:AR135))</f>
        <v/>
      </c>
      <c r="AU134" s="422" t="str">
        <f t="shared" ref="AU134" si="151">IF(AT134="",IF(AS134="","",ROUND(AS134/2,0)),IF(AS134="",ROUND(AT134/2,0),ROUND(AT134/2+AS134/2,0)))</f>
        <v/>
      </c>
    </row>
    <row r="135" spans="2:47" s="157" customFormat="1" ht="13.95" customHeight="1" x14ac:dyDescent="0.3">
      <c r="B135" s="421"/>
      <c r="C135" s="425"/>
      <c r="D135" s="168">
        <v>2</v>
      </c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423"/>
      <c r="AT135" s="423"/>
      <c r="AU135" s="423"/>
    </row>
    <row r="136" spans="2:47" s="157" customFormat="1" ht="13.95" customHeight="1" x14ac:dyDescent="0.3">
      <c r="B136" s="420" t="str">
        <f>'Student Data'!A69</f>
        <v/>
      </c>
      <c r="C136" s="424" t="str">
        <f>IF('Student Data'!B69="","",'Student Data'!B69)</f>
        <v/>
      </c>
      <c r="D136" s="168">
        <v>1</v>
      </c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  <c r="AN136" s="30"/>
      <c r="AO136" s="30"/>
      <c r="AP136" s="30"/>
      <c r="AQ136" s="30"/>
      <c r="AR136" s="30"/>
      <c r="AS136" s="422" t="str">
        <f t="shared" ref="AS136" si="152">IF(SUM(E136:AR136)=0,"",SUM(E136:AR136))</f>
        <v/>
      </c>
      <c r="AT136" s="422" t="str">
        <f t="shared" ref="AT136" si="153">IF(SUM(E137:AR137)=0,"",SUM(E137:AR137))</f>
        <v/>
      </c>
      <c r="AU136" s="422" t="str">
        <f t="shared" ref="AU136" si="154">IF(AT136="",IF(AS136="","",ROUND(AS136/2,0)),IF(AS136="",ROUND(AT136/2,0),ROUND(AT136/2+AS136/2,0)))</f>
        <v/>
      </c>
    </row>
    <row r="137" spans="2:47" s="157" customFormat="1" ht="13.95" customHeight="1" x14ac:dyDescent="0.3">
      <c r="B137" s="421"/>
      <c r="C137" s="425"/>
      <c r="D137" s="168">
        <v>2</v>
      </c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423"/>
      <c r="AT137" s="423"/>
      <c r="AU137" s="423"/>
    </row>
    <row r="138" spans="2:47" s="157" customFormat="1" ht="13.95" customHeight="1" x14ac:dyDescent="0.3">
      <c r="B138" s="420" t="str">
        <f>'Student Data'!A70</f>
        <v/>
      </c>
      <c r="C138" s="424" t="str">
        <f>IF('Student Data'!B70="","",'Student Data'!B70)</f>
        <v/>
      </c>
      <c r="D138" s="168">
        <v>1</v>
      </c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0"/>
      <c r="AS138" s="422" t="str">
        <f t="shared" si="137"/>
        <v/>
      </c>
      <c r="AT138" s="441" t="str">
        <f t="shared" ref="AT138" si="155">IF(SUM(E139:AR139)=0,"",SUM(E139:AR139))</f>
        <v/>
      </c>
      <c r="AU138" s="422" t="str">
        <f t="shared" ref="AU138" si="156">IF(AT138="",IF(AS138="","",ROUND(AS138/2,0)),IF(AS138="",ROUND(AT138/2,0),ROUND(AT138/2+AS138/2,0)))</f>
        <v/>
      </c>
    </row>
    <row r="139" spans="2:47" s="157" customFormat="1" ht="13.95" customHeight="1" x14ac:dyDescent="0.3">
      <c r="B139" s="421"/>
      <c r="C139" s="425"/>
      <c r="D139" s="168">
        <v>2</v>
      </c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  <c r="AN139" s="30"/>
      <c r="AO139" s="30"/>
      <c r="AP139" s="30"/>
      <c r="AQ139" s="30"/>
      <c r="AR139" s="30"/>
      <c r="AS139" s="423"/>
      <c r="AT139" s="441"/>
      <c r="AU139" s="423"/>
    </row>
    <row r="140" spans="2:47" ht="13.95" customHeight="1" x14ac:dyDescent="0.3">
      <c r="C140" s="445" t="s">
        <v>148</v>
      </c>
    </row>
    <row r="141" spans="2:47" s="110" customFormat="1" ht="21" customHeight="1" x14ac:dyDescent="0.3">
      <c r="B141" s="223"/>
      <c r="C141" s="444"/>
      <c r="O141" s="446"/>
      <c r="P141" s="446"/>
      <c r="Q141" s="446"/>
      <c r="R141" s="446"/>
      <c r="S141" s="446"/>
      <c r="T141" s="446"/>
      <c r="U141" s="446"/>
      <c r="V141" s="446"/>
      <c r="W141" s="446"/>
      <c r="X141" s="446"/>
      <c r="Y141" s="446"/>
      <c r="AI141" s="444" t="s">
        <v>88</v>
      </c>
      <c r="AJ141" s="444"/>
      <c r="AK141" s="444"/>
      <c r="AL141" s="444"/>
      <c r="AM141" s="444"/>
      <c r="AN141" s="444"/>
    </row>
    <row r="142" spans="2:47" ht="13.95" customHeight="1" x14ac:dyDescent="0.3"/>
    <row r="143" spans="2:47" x14ac:dyDescent="0.3"/>
    <row r="144" spans="2:47" x14ac:dyDescent="0.3"/>
    <row r="145" x14ac:dyDescent="0.3"/>
    <row r="146" x14ac:dyDescent="0.3"/>
    <row r="147" x14ac:dyDescent="0.3"/>
    <row r="148" x14ac:dyDescent="0.3"/>
    <row r="149" x14ac:dyDescent="0.3"/>
    <row r="150" x14ac:dyDescent="0.3"/>
  </sheetData>
  <sheetProtection algorithmName="SHA-512" hashValue="kyeRsHaXE+/ZNKMkG7SqeBYpg3ncjJ9vEfVi4f2rRhADzFrXpXvDdtoqKHJD6IfXUxipeeQqCoUfWOWr9g6DXw==" saltValue="ADYOZB49Bafj8N+kshdtPw==" spinCount="100000" sheet="1" objects="1" scenarios="1" formatColumns="0" formatRows="0" selectLockedCells="1"/>
  <customSheetViews>
    <customSheetView guid="{36D6D7AF-C7A1-488E-A59F-76748FA0B979}" topLeftCell="B7">
      <selection activeCell="C10" sqref="C10:C11"/>
      <pageMargins left="0.45" right="0.2" top="0.25" bottom="0.25" header="0.3" footer="0.3"/>
      <pageSetup paperSize="5" orientation="landscape" r:id="rId1"/>
    </customSheetView>
  </customSheetViews>
  <mergeCells count="358">
    <mergeCell ref="AB7:AF7"/>
    <mergeCell ref="AG7:AI7"/>
    <mergeCell ref="AJ7:AM7"/>
    <mergeCell ref="AS116:AS117"/>
    <mergeCell ref="AT116:AT117"/>
    <mergeCell ref="AU116:AU117"/>
    <mergeCell ref="AS118:AS119"/>
    <mergeCell ref="AT118:AT119"/>
    <mergeCell ref="AU118:AU119"/>
    <mergeCell ref="AS110:AS111"/>
    <mergeCell ref="AT110:AT111"/>
    <mergeCell ref="AU110:AU111"/>
    <mergeCell ref="AS112:AS113"/>
    <mergeCell ref="AT112:AT113"/>
    <mergeCell ref="AU112:AU113"/>
    <mergeCell ref="AS114:AS115"/>
    <mergeCell ref="AT114:AT115"/>
    <mergeCell ref="AU114:AU115"/>
    <mergeCell ref="AS104:AS105"/>
    <mergeCell ref="AT104:AT105"/>
    <mergeCell ref="AU104:AU105"/>
    <mergeCell ref="AS106:AS107"/>
    <mergeCell ref="AT106:AT107"/>
    <mergeCell ref="AU106:AU107"/>
    <mergeCell ref="AS108:AS109"/>
    <mergeCell ref="AT108:AT109"/>
    <mergeCell ref="AU108:AU109"/>
    <mergeCell ref="AS98:AS99"/>
    <mergeCell ref="AT98:AT99"/>
    <mergeCell ref="AU98:AU99"/>
    <mergeCell ref="AS100:AS101"/>
    <mergeCell ref="AT100:AT101"/>
    <mergeCell ref="AU100:AU101"/>
    <mergeCell ref="AS102:AS103"/>
    <mergeCell ref="AT102:AT103"/>
    <mergeCell ref="AU102:AU103"/>
    <mergeCell ref="AS92:AS93"/>
    <mergeCell ref="AT92:AT93"/>
    <mergeCell ref="AU92:AU93"/>
    <mergeCell ref="AS94:AS95"/>
    <mergeCell ref="AT94:AT95"/>
    <mergeCell ref="AU94:AU95"/>
    <mergeCell ref="AS96:AS97"/>
    <mergeCell ref="AT96:AT97"/>
    <mergeCell ref="AU96:AU97"/>
    <mergeCell ref="AU84:AU85"/>
    <mergeCell ref="AS86:AS87"/>
    <mergeCell ref="AT86:AT87"/>
    <mergeCell ref="AU86:AU87"/>
    <mergeCell ref="AS88:AS89"/>
    <mergeCell ref="AT88:AT89"/>
    <mergeCell ref="AU88:AU89"/>
    <mergeCell ref="AS90:AS91"/>
    <mergeCell ref="AT90:AT91"/>
    <mergeCell ref="AU90:AU91"/>
    <mergeCell ref="B112:B113"/>
    <mergeCell ref="B114:B115"/>
    <mergeCell ref="B116:B117"/>
    <mergeCell ref="B118:B119"/>
    <mergeCell ref="AS72:AS73"/>
    <mergeCell ref="AT72:AT73"/>
    <mergeCell ref="AU72:AU73"/>
    <mergeCell ref="AS74:AS75"/>
    <mergeCell ref="AT74:AT75"/>
    <mergeCell ref="AU74:AU75"/>
    <mergeCell ref="AS76:AS77"/>
    <mergeCell ref="AT76:AT77"/>
    <mergeCell ref="AU76:AU77"/>
    <mergeCell ref="AS78:AS79"/>
    <mergeCell ref="AT78:AT79"/>
    <mergeCell ref="AU78:AU79"/>
    <mergeCell ref="AS80:AS81"/>
    <mergeCell ref="AT80:AT81"/>
    <mergeCell ref="AU80:AU81"/>
    <mergeCell ref="AS82:AS83"/>
    <mergeCell ref="AT82:AT83"/>
    <mergeCell ref="AU82:AU83"/>
    <mergeCell ref="AS84:AS85"/>
    <mergeCell ref="AT84:AT85"/>
    <mergeCell ref="C112:C113"/>
    <mergeCell ref="C114:C115"/>
    <mergeCell ref="C116:C117"/>
    <mergeCell ref="C118:C119"/>
    <mergeCell ref="B72:B73"/>
    <mergeCell ref="B74:B75"/>
    <mergeCell ref="B76:B77"/>
    <mergeCell ref="B78:B79"/>
    <mergeCell ref="B80:B81"/>
    <mergeCell ref="B82:B83"/>
    <mergeCell ref="B84:B85"/>
    <mergeCell ref="B86:B87"/>
    <mergeCell ref="B88:B89"/>
    <mergeCell ref="B90:B91"/>
    <mergeCell ref="B92:B93"/>
    <mergeCell ref="B94:B95"/>
    <mergeCell ref="B96:B97"/>
    <mergeCell ref="B98:B99"/>
    <mergeCell ref="B100:B101"/>
    <mergeCell ref="B102:B103"/>
    <mergeCell ref="B104:B105"/>
    <mergeCell ref="B106:B107"/>
    <mergeCell ref="B108:B109"/>
    <mergeCell ref="B110:B111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AI141:AN141"/>
    <mergeCell ref="C140:C141"/>
    <mergeCell ref="O141:Y141"/>
    <mergeCell ref="B124:B125"/>
    <mergeCell ref="C124:C125"/>
    <mergeCell ref="AS124:AS125"/>
    <mergeCell ref="AT124:AT125"/>
    <mergeCell ref="AU124:AU125"/>
    <mergeCell ref="B126:B127"/>
    <mergeCell ref="C126:C127"/>
    <mergeCell ref="B138:B139"/>
    <mergeCell ref="C138:C139"/>
    <mergeCell ref="AS126:AS127"/>
    <mergeCell ref="AT126:AT127"/>
    <mergeCell ref="AU126:AU127"/>
    <mergeCell ref="AS138:AS139"/>
    <mergeCell ref="AT138:AT139"/>
    <mergeCell ref="AU138:AU139"/>
    <mergeCell ref="C128:C129"/>
    <mergeCell ref="C130:C131"/>
    <mergeCell ref="C132:C133"/>
    <mergeCell ref="C134:C135"/>
    <mergeCell ref="C136:C137"/>
    <mergeCell ref="B128:B129"/>
    <mergeCell ref="A1:AU2"/>
    <mergeCell ref="W4:X4"/>
    <mergeCell ref="Y4:AE4"/>
    <mergeCell ref="AS120:AS121"/>
    <mergeCell ref="AT120:AT121"/>
    <mergeCell ref="AU120:AU121"/>
    <mergeCell ref="AS122:AS123"/>
    <mergeCell ref="AT122:AT123"/>
    <mergeCell ref="AU122:AU123"/>
    <mergeCell ref="AS66:AS67"/>
    <mergeCell ref="AT66:AT67"/>
    <mergeCell ref="AU66:AU67"/>
    <mergeCell ref="AS68:AS69"/>
    <mergeCell ref="AT68:AT69"/>
    <mergeCell ref="AU68:AU69"/>
    <mergeCell ref="AS70:AS71"/>
    <mergeCell ref="AT70:AT71"/>
    <mergeCell ref="AU70:AU71"/>
    <mergeCell ref="AS60:AS61"/>
    <mergeCell ref="AT60:AT61"/>
    <mergeCell ref="AU60:AU61"/>
    <mergeCell ref="AS62:AS63"/>
    <mergeCell ref="AT62:AT63"/>
    <mergeCell ref="AU62:AU63"/>
    <mergeCell ref="AS50:AS51"/>
    <mergeCell ref="AT50:AT51"/>
    <mergeCell ref="AU50:AU51"/>
    <mergeCell ref="AS52:AS53"/>
    <mergeCell ref="AT52:AT53"/>
    <mergeCell ref="AU52:AU53"/>
    <mergeCell ref="AS64:AS65"/>
    <mergeCell ref="AT64:AT65"/>
    <mergeCell ref="AU64:AU65"/>
    <mergeCell ref="AS54:AS55"/>
    <mergeCell ref="AT54:AT55"/>
    <mergeCell ref="AU54:AU55"/>
    <mergeCell ref="AS56:AS57"/>
    <mergeCell ref="AT56:AT57"/>
    <mergeCell ref="AU56:AU57"/>
    <mergeCell ref="AS58:AS59"/>
    <mergeCell ref="AT58:AT59"/>
    <mergeCell ref="AU58:AU59"/>
    <mergeCell ref="AS44:AS45"/>
    <mergeCell ref="AT44:AT45"/>
    <mergeCell ref="AU44:AU45"/>
    <mergeCell ref="AS46:AS47"/>
    <mergeCell ref="AT46:AT47"/>
    <mergeCell ref="AU46:AU47"/>
    <mergeCell ref="AS48:AS49"/>
    <mergeCell ref="AT48:AT49"/>
    <mergeCell ref="AU48:AU49"/>
    <mergeCell ref="AS38:AS39"/>
    <mergeCell ref="AT38:AT39"/>
    <mergeCell ref="AU38:AU39"/>
    <mergeCell ref="B40:B41"/>
    <mergeCell ref="C40:C41"/>
    <mergeCell ref="AS40:AS41"/>
    <mergeCell ref="AT40:AT41"/>
    <mergeCell ref="AU40:AU41"/>
    <mergeCell ref="AS42:AS43"/>
    <mergeCell ref="AT42:AT43"/>
    <mergeCell ref="AU42:AU43"/>
    <mergeCell ref="B46:B47"/>
    <mergeCell ref="C46:C47"/>
    <mergeCell ref="B48:B49"/>
    <mergeCell ref="C48:C49"/>
    <mergeCell ref="B50:B51"/>
    <mergeCell ref="C50:C51"/>
    <mergeCell ref="B52:B53"/>
    <mergeCell ref="C52:C53"/>
    <mergeCell ref="B34:B35"/>
    <mergeCell ref="C34:C35"/>
    <mergeCell ref="B42:B43"/>
    <mergeCell ref="C42:C43"/>
    <mergeCell ref="B44:B45"/>
    <mergeCell ref="C44:C45"/>
    <mergeCell ref="B38:B39"/>
    <mergeCell ref="C38:C39"/>
    <mergeCell ref="AS34:AS35"/>
    <mergeCell ref="AT34:AT35"/>
    <mergeCell ref="AU34:AU35"/>
    <mergeCell ref="B36:B37"/>
    <mergeCell ref="C36:C37"/>
    <mergeCell ref="AS36:AS37"/>
    <mergeCell ref="AT36:AT37"/>
    <mergeCell ref="AU36:AU37"/>
    <mergeCell ref="B30:B31"/>
    <mergeCell ref="C30:C31"/>
    <mergeCell ref="AS30:AS31"/>
    <mergeCell ref="AT30:AT31"/>
    <mergeCell ref="AU30:AU31"/>
    <mergeCell ref="B32:B33"/>
    <mergeCell ref="C32:C33"/>
    <mergeCell ref="AS32:AS33"/>
    <mergeCell ref="AT32:AT33"/>
    <mergeCell ref="AU32:AU33"/>
    <mergeCell ref="B26:B27"/>
    <mergeCell ref="C26:C27"/>
    <mergeCell ref="AS26:AS27"/>
    <mergeCell ref="AT26:AT27"/>
    <mergeCell ref="AU26:AU27"/>
    <mergeCell ref="B28:B29"/>
    <mergeCell ref="C28:C29"/>
    <mergeCell ref="AS28:AS29"/>
    <mergeCell ref="AT28:AT29"/>
    <mergeCell ref="AU28:AU29"/>
    <mergeCell ref="B22:B23"/>
    <mergeCell ref="C22:C23"/>
    <mergeCell ref="AS22:AS23"/>
    <mergeCell ref="AT22:AT23"/>
    <mergeCell ref="AU22:AU23"/>
    <mergeCell ref="B24:B25"/>
    <mergeCell ref="C24:C25"/>
    <mergeCell ref="AS24:AS25"/>
    <mergeCell ref="AT24:AT25"/>
    <mergeCell ref="AU24:AU25"/>
    <mergeCell ref="B18:B19"/>
    <mergeCell ref="C18:C19"/>
    <mergeCell ref="AS18:AS19"/>
    <mergeCell ref="AT18:AT19"/>
    <mergeCell ref="AU18:AU19"/>
    <mergeCell ref="B20:B21"/>
    <mergeCell ref="C20:C21"/>
    <mergeCell ref="AS20:AS21"/>
    <mergeCell ref="AT20:AT21"/>
    <mergeCell ref="AU20:AU21"/>
    <mergeCell ref="B14:B15"/>
    <mergeCell ref="C14:C15"/>
    <mergeCell ref="AS14:AS15"/>
    <mergeCell ref="AT14:AT15"/>
    <mergeCell ref="AU14:AU15"/>
    <mergeCell ref="B16:B17"/>
    <mergeCell ref="C16:C17"/>
    <mergeCell ref="AS16:AS17"/>
    <mergeCell ref="AT16:AT17"/>
    <mergeCell ref="AU16:AU17"/>
    <mergeCell ref="B10:B11"/>
    <mergeCell ref="C10:C11"/>
    <mergeCell ref="AS10:AS11"/>
    <mergeCell ref="AT10:AT11"/>
    <mergeCell ref="AU10:AU11"/>
    <mergeCell ref="B12:B13"/>
    <mergeCell ref="C12:C13"/>
    <mergeCell ref="AS12:AS13"/>
    <mergeCell ref="AT12:AT13"/>
    <mergeCell ref="AU12:AU13"/>
    <mergeCell ref="AV3:AV9"/>
    <mergeCell ref="B4:C4"/>
    <mergeCell ref="N4:Q4"/>
    <mergeCell ref="B5:B9"/>
    <mergeCell ref="C5:C9"/>
    <mergeCell ref="D5:D9"/>
    <mergeCell ref="AS5:AS9"/>
    <mergeCell ref="AT5:AT9"/>
    <mergeCell ref="AU5:AU9"/>
    <mergeCell ref="AK4:AU4"/>
    <mergeCell ref="B3:AU3"/>
    <mergeCell ref="G4:H4"/>
    <mergeCell ref="E5:L5"/>
    <mergeCell ref="M5:R5"/>
    <mergeCell ref="S5:AI5"/>
    <mergeCell ref="AJ5:AR5"/>
    <mergeCell ref="E6:L7"/>
    <mergeCell ref="M6:R7"/>
    <mergeCell ref="S6:V7"/>
    <mergeCell ref="W6:AA7"/>
    <mergeCell ref="AB6:AF6"/>
    <mergeCell ref="AG6:AI6"/>
    <mergeCell ref="AJ6:AM6"/>
    <mergeCell ref="AN6:AR7"/>
    <mergeCell ref="B120:B121"/>
    <mergeCell ref="C120:C121"/>
    <mergeCell ref="B122:B123"/>
    <mergeCell ref="C122:C123"/>
    <mergeCell ref="B54:B55"/>
    <mergeCell ref="C54:C55"/>
    <mergeCell ref="B56:B57"/>
    <mergeCell ref="C56:C57"/>
    <mergeCell ref="B58:B59"/>
    <mergeCell ref="C58:C59"/>
    <mergeCell ref="B60:B61"/>
    <mergeCell ref="C60:C61"/>
    <mergeCell ref="B62:B63"/>
    <mergeCell ref="C62:C63"/>
    <mergeCell ref="B64:B65"/>
    <mergeCell ref="C64:C65"/>
    <mergeCell ref="B66:B67"/>
    <mergeCell ref="C66:C67"/>
    <mergeCell ref="B68:B69"/>
    <mergeCell ref="C68:C69"/>
    <mergeCell ref="B70:B71"/>
    <mergeCell ref="C70:C71"/>
    <mergeCell ref="C72:C73"/>
    <mergeCell ref="C74:C75"/>
    <mergeCell ref="B130:B131"/>
    <mergeCell ref="B132:B133"/>
    <mergeCell ref="B134:B135"/>
    <mergeCell ref="B136:B137"/>
    <mergeCell ref="AS128:AS129"/>
    <mergeCell ref="AT128:AT129"/>
    <mergeCell ref="AU128:AU129"/>
    <mergeCell ref="AS130:AS131"/>
    <mergeCell ref="AT130:AT131"/>
    <mergeCell ref="AU130:AU131"/>
    <mergeCell ref="AS132:AS133"/>
    <mergeCell ref="AT132:AT133"/>
    <mergeCell ref="AU132:AU133"/>
    <mergeCell ref="AS134:AS135"/>
    <mergeCell ref="AT134:AT135"/>
    <mergeCell ref="AU134:AU135"/>
    <mergeCell ref="AS136:AS137"/>
    <mergeCell ref="AT136:AT137"/>
    <mergeCell ref="AU136:AU137"/>
  </mergeCells>
  <dataValidations count="1">
    <dataValidation type="whole" operator="lessThan" allowBlank="1" showInputMessage="1" showErrorMessage="1" sqref="E10:AR139" xr:uid="{00000000-0002-0000-0300-000000000000}">
      <formula1>6</formula1>
    </dataValidation>
  </dataValidations>
  <hyperlinks>
    <hyperlink ref="AK4" r:id="rId2" xr:uid="{00000000-0004-0000-0300-000000000000}"/>
  </hyperlinks>
  <pageMargins left="0.11811023622047245" right="0.11811023622047245" top="0.19685039370078741" bottom="0.19685039370078741" header="0.31496062992125984" footer="0.31496062992125984"/>
  <pageSetup paperSize="9" orientation="landscape" r:id="rId3"/>
  <headerFooter>
    <oddFooter>&amp;L&amp;P&amp;CFormat By Hitesh Ahjoliya</oddFooter>
  </headerFooter>
  <rowBreaks count="4" manualBreakCount="4">
    <brk id="25" max="16383" man="1"/>
    <brk id="57" max="16383" man="1"/>
    <brk id="91" max="16383" man="1"/>
    <brk id="12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</sheetPr>
  <dimension ref="A1:BN79"/>
  <sheetViews>
    <sheetView workbookViewId="0">
      <selection activeCell="B2" sqref="B2:C2"/>
    </sheetView>
  </sheetViews>
  <sheetFormatPr defaultColWidth="0" defaultRowHeight="0" customHeight="1" zeroHeight="1" x14ac:dyDescent="0.3"/>
  <cols>
    <col min="1" max="1" width="5.6640625" style="111" bestFit="1" customWidth="1"/>
    <col min="2" max="2" width="29.6640625" style="112" customWidth="1"/>
    <col min="3" max="3" width="7.33203125" style="17" customWidth="1"/>
    <col min="4" max="4" width="11.6640625" style="17" bestFit="1" customWidth="1"/>
    <col min="5" max="6" width="11.6640625" style="17" hidden="1" customWidth="1"/>
    <col min="7" max="7" width="4.33203125" style="17" bestFit="1" customWidth="1"/>
    <col min="8" max="13" width="4.44140625" style="17" customWidth="1"/>
    <col min="14" max="14" width="6.109375" style="17" customWidth="1"/>
    <col min="15" max="15" width="5" style="17" customWidth="1"/>
    <col min="16" max="16" width="7.33203125" style="111" customWidth="1"/>
    <col min="17" max="22" width="5.44140625" style="17" customWidth="1"/>
    <col min="23" max="23" width="7" style="17" customWidth="1"/>
    <col min="24" max="24" width="5.5546875" style="17" customWidth="1"/>
    <col min="25" max="30" width="5.109375" style="17" customWidth="1"/>
    <col min="31" max="31" width="7.109375" style="17" customWidth="1"/>
    <col min="32" max="32" width="5.33203125" style="17" customWidth="1"/>
    <col min="33" max="33" width="5.6640625" style="111" customWidth="1"/>
    <col min="34" max="39" width="5" style="17" customWidth="1"/>
    <col min="40" max="40" width="7" style="17" customWidth="1"/>
    <col min="41" max="41" width="5.33203125" style="17" customWidth="1"/>
    <col min="42" max="42" width="7.33203125" style="17" customWidth="1"/>
    <col min="43" max="43" width="5" style="17" customWidth="1"/>
    <col min="44" max="44" width="8.44140625" style="17" customWidth="1"/>
    <col min="45" max="45" width="6" style="17" customWidth="1"/>
    <col min="46" max="46" width="7.88671875" style="17" customWidth="1"/>
    <col min="47" max="47" width="12.33203125" style="17" customWidth="1"/>
    <col min="48" max="48" width="1.6640625" style="17" customWidth="1"/>
    <col min="49" max="49" width="1.88671875" style="17" customWidth="1"/>
    <col min="50" max="66" width="0" style="17" hidden="1" customWidth="1"/>
    <col min="67" max="16384" width="8.88671875" style="17" hidden="1"/>
  </cols>
  <sheetData>
    <row r="1" spans="1:48" ht="7.2" customHeight="1" thickBot="1" x14ac:dyDescent="0.35"/>
    <row r="2" spans="1:48" ht="34.200000000000003" customHeight="1" thickBot="1" x14ac:dyDescent="0.35">
      <c r="B2" s="483" t="s">
        <v>150</v>
      </c>
      <c r="C2" s="484"/>
      <c r="D2" s="491" t="s">
        <v>174</v>
      </c>
      <c r="E2" s="492"/>
      <c r="F2" s="492"/>
      <c r="G2" s="492"/>
      <c r="H2" s="492"/>
      <c r="I2" s="492"/>
      <c r="J2" s="492"/>
      <c r="K2" s="492"/>
      <c r="L2" s="492"/>
      <c r="M2" s="492"/>
      <c r="N2" s="492"/>
      <c r="O2" s="492"/>
      <c r="P2" s="492"/>
      <c r="Q2" s="492"/>
      <c r="R2" s="493"/>
      <c r="AG2" s="17"/>
    </row>
    <row r="3" spans="1:48" s="29" customFormat="1" ht="22.2" customHeight="1" thickBot="1" x14ac:dyDescent="0.35">
      <c r="A3" s="495" t="s">
        <v>155</v>
      </c>
      <c r="B3" s="496"/>
      <c r="C3" s="177"/>
      <c r="D3" s="467" t="s">
        <v>150</v>
      </c>
      <c r="E3" s="467"/>
      <c r="F3" s="467"/>
      <c r="G3" s="467"/>
      <c r="H3" s="467"/>
      <c r="I3" s="500"/>
      <c r="J3" s="500"/>
      <c r="K3" s="500"/>
      <c r="L3" s="467" t="s">
        <v>78</v>
      </c>
      <c r="M3" s="467"/>
      <c r="N3" s="192">
        <f>'School Data'!B23</f>
        <v>3</v>
      </c>
      <c r="O3" s="192" t="str">
        <f>'School Data'!B24</f>
        <v>-</v>
      </c>
      <c r="P3" s="94"/>
      <c r="Q3" s="500"/>
      <c r="R3" s="500"/>
      <c r="S3" s="500"/>
      <c r="T3" s="500"/>
      <c r="U3" s="500"/>
      <c r="V3" s="500"/>
      <c r="W3" s="500"/>
      <c r="X3" s="467" t="str">
        <f>D3</f>
        <v>પત્રક - C</v>
      </c>
      <c r="Y3" s="467"/>
      <c r="Z3" s="467"/>
      <c r="AA3" s="95"/>
      <c r="AB3" s="95"/>
      <c r="AC3" s="467"/>
      <c r="AD3" s="467"/>
      <c r="AE3" s="333"/>
      <c r="AF3" s="333"/>
      <c r="AG3" s="94"/>
      <c r="AH3" s="500"/>
      <c r="AI3" s="500"/>
      <c r="AJ3" s="500"/>
      <c r="AK3" s="500"/>
      <c r="AL3" s="500"/>
      <c r="AM3" s="500"/>
      <c r="AN3" s="500"/>
      <c r="AO3" s="333"/>
      <c r="AP3" s="467" t="s">
        <v>78</v>
      </c>
      <c r="AQ3" s="467"/>
      <c r="AR3" s="333">
        <f>'School Data'!B23</f>
        <v>3</v>
      </c>
      <c r="AS3" s="333" t="str">
        <f>'School Data'!B24</f>
        <v>-</v>
      </c>
    </row>
    <row r="4" spans="1:48" s="101" customFormat="1" ht="20.399999999999999" customHeight="1" x14ac:dyDescent="0.3">
      <c r="A4" s="96"/>
      <c r="B4" s="97"/>
      <c r="C4" s="98"/>
      <c r="D4" s="98"/>
      <c r="E4" s="185"/>
      <c r="F4" s="185"/>
      <c r="G4" s="99"/>
      <c r="H4" s="497" t="s">
        <v>86</v>
      </c>
      <c r="I4" s="498"/>
      <c r="J4" s="498"/>
      <c r="K4" s="498"/>
      <c r="L4" s="498"/>
      <c r="M4" s="498"/>
      <c r="N4" s="498"/>
      <c r="O4" s="499"/>
      <c r="P4" s="100"/>
      <c r="Q4" s="498" t="s">
        <v>68</v>
      </c>
      <c r="R4" s="498"/>
      <c r="S4" s="498"/>
      <c r="T4" s="498"/>
      <c r="U4" s="498"/>
      <c r="V4" s="498"/>
      <c r="W4" s="498"/>
      <c r="X4" s="501"/>
      <c r="Y4" s="478" t="s">
        <v>182</v>
      </c>
      <c r="Z4" s="479"/>
      <c r="AA4" s="479"/>
      <c r="AB4" s="479"/>
      <c r="AC4" s="479"/>
      <c r="AD4" s="479"/>
      <c r="AE4" s="479"/>
      <c r="AF4" s="480"/>
      <c r="AG4" s="100"/>
      <c r="AH4" s="498" t="s">
        <v>214</v>
      </c>
      <c r="AI4" s="498"/>
      <c r="AJ4" s="498"/>
      <c r="AK4" s="498"/>
      <c r="AL4" s="498"/>
      <c r="AM4" s="498"/>
      <c r="AN4" s="498"/>
      <c r="AO4" s="501"/>
      <c r="AP4" s="474" t="s">
        <v>29</v>
      </c>
      <c r="AQ4" s="473" t="s">
        <v>27</v>
      </c>
      <c r="AR4" s="470" t="s">
        <v>30</v>
      </c>
      <c r="AS4" s="461" t="s">
        <v>31</v>
      </c>
      <c r="AT4" s="461" t="s">
        <v>249</v>
      </c>
      <c r="AU4" s="461" t="s">
        <v>250</v>
      </c>
    </row>
    <row r="5" spans="1:48" ht="17.399999999999999" customHeight="1" x14ac:dyDescent="0.3">
      <c r="A5" s="485" t="s">
        <v>32</v>
      </c>
      <c r="B5" s="487" t="s">
        <v>33</v>
      </c>
      <c r="C5" s="489" t="s">
        <v>158</v>
      </c>
      <c r="D5" s="489" t="s">
        <v>34</v>
      </c>
      <c r="E5" s="186"/>
      <c r="F5" s="186"/>
      <c r="G5" s="504" t="s">
        <v>75</v>
      </c>
      <c r="H5" s="502" t="s">
        <v>22</v>
      </c>
      <c r="I5" s="447"/>
      <c r="J5" s="447"/>
      <c r="K5" s="447" t="s">
        <v>159</v>
      </c>
      <c r="L5" s="447"/>
      <c r="M5" s="447"/>
      <c r="N5" s="494" t="s">
        <v>192</v>
      </c>
      <c r="O5" s="482" t="s">
        <v>27</v>
      </c>
      <c r="P5" s="468" t="s">
        <v>32</v>
      </c>
      <c r="Q5" s="447" t="s">
        <v>22</v>
      </c>
      <c r="R5" s="447"/>
      <c r="S5" s="447"/>
      <c r="T5" s="447" t="s">
        <v>159</v>
      </c>
      <c r="U5" s="447"/>
      <c r="V5" s="447"/>
      <c r="W5" s="494" t="str">
        <f>N5</f>
        <v xml:space="preserve">કુલ ગુણ 200 માથી મેળવેલ ગુણ </v>
      </c>
      <c r="X5" s="506" t="s">
        <v>27</v>
      </c>
      <c r="Y5" s="481" t="s">
        <v>22</v>
      </c>
      <c r="Z5" s="449"/>
      <c r="AA5" s="450"/>
      <c r="AB5" s="448" t="s">
        <v>159</v>
      </c>
      <c r="AC5" s="449"/>
      <c r="AD5" s="450"/>
      <c r="AE5" s="434" t="str">
        <f>W5</f>
        <v xml:space="preserve">કુલ ગુણ 200 માથી મેળવેલ ગુણ </v>
      </c>
      <c r="AF5" s="477" t="s">
        <v>27</v>
      </c>
      <c r="AG5" s="468" t="s">
        <v>32</v>
      </c>
      <c r="AH5" s="447" t="s">
        <v>22</v>
      </c>
      <c r="AI5" s="447"/>
      <c r="AJ5" s="447"/>
      <c r="AK5" s="447" t="s">
        <v>159</v>
      </c>
      <c r="AL5" s="447"/>
      <c r="AM5" s="447"/>
      <c r="AN5" s="494" t="str">
        <f>AE5</f>
        <v xml:space="preserve">કુલ ગુણ 200 માથી મેળવેલ ગુણ </v>
      </c>
      <c r="AO5" s="506" t="s">
        <v>27</v>
      </c>
      <c r="AP5" s="475"/>
      <c r="AQ5" s="435"/>
      <c r="AR5" s="471"/>
      <c r="AS5" s="462"/>
      <c r="AT5" s="462"/>
      <c r="AU5" s="462"/>
    </row>
    <row r="6" spans="1:48" ht="138" customHeight="1" x14ac:dyDescent="0.3">
      <c r="A6" s="485"/>
      <c r="B6" s="487"/>
      <c r="C6" s="489"/>
      <c r="D6" s="489"/>
      <c r="E6" s="186" t="str">
        <f>'Student Data'!E5</f>
        <v>જાતિ M/F</v>
      </c>
      <c r="F6" s="186" t="str">
        <f>'Student Data'!F5</f>
        <v>જ્ઞાતિ</v>
      </c>
      <c r="G6" s="504"/>
      <c r="H6" s="102" t="s">
        <v>23</v>
      </c>
      <c r="I6" s="103" t="s">
        <v>24</v>
      </c>
      <c r="J6" s="103" t="s">
        <v>201</v>
      </c>
      <c r="K6" s="103" t="s">
        <v>23</v>
      </c>
      <c r="L6" s="103" t="s">
        <v>24</v>
      </c>
      <c r="M6" s="103" t="s">
        <v>25</v>
      </c>
      <c r="N6" s="494"/>
      <c r="O6" s="482"/>
      <c r="P6" s="468"/>
      <c r="Q6" s="103" t="s">
        <v>23</v>
      </c>
      <c r="R6" s="103" t="s">
        <v>24</v>
      </c>
      <c r="S6" s="103" t="s">
        <v>25</v>
      </c>
      <c r="T6" s="103" t="s">
        <v>23</v>
      </c>
      <c r="U6" s="103" t="s">
        <v>24</v>
      </c>
      <c r="V6" s="103" t="s">
        <v>25</v>
      </c>
      <c r="W6" s="494"/>
      <c r="X6" s="506"/>
      <c r="Y6" s="102" t="s">
        <v>23</v>
      </c>
      <c r="Z6" s="103" t="s">
        <v>24</v>
      </c>
      <c r="AA6" s="103" t="s">
        <v>25</v>
      </c>
      <c r="AB6" s="103" t="s">
        <v>23</v>
      </c>
      <c r="AC6" s="103" t="s">
        <v>24</v>
      </c>
      <c r="AD6" s="103" t="s">
        <v>25</v>
      </c>
      <c r="AE6" s="435"/>
      <c r="AF6" s="462"/>
      <c r="AG6" s="468"/>
      <c r="AH6" s="103" t="s">
        <v>23</v>
      </c>
      <c r="AI6" s="103" t="s">
        <v>24</v>
      </c>
      <c r="AJ6" s="103" t="s">
        <v>25</v>
      </c>
      <c r="AK6" s="103" t="s">
        <v>23</v>
      </c>
      <c r="AL6" s="103" t="s">
        <v>24</v>
      </c>
      <c r="AM6" s="103" t="s">
        <v>25</v>
      </c>
      <c r="AN6" s="494"/>
      <c r="AO6" s="506"/>
      <c r="AP6" s="476"/>
      <c r="AQ6" s="435"/>
      <c r="AR6" s="472"/>
      <c r="AS6" s="462"/>
      <c r="AT6" s="462"/>
      <c r="AU6" s="462"/>
    </row>
    <row r="7" spans="1:48" ht="30.6" customHeight="1" x14ac:dyDescent="0.3">
      <c r="A7" s="486"/>
      <c r="B7" s="488"/>
      <c r="C7" s="490"/>
      <c r="D7" s="490"/>
      <c r="E7" s="187"/>
      <c r="F7" s="187"/>
      <c r="G7" s="505"/>
      <c r="H7" s="104" t="s">
        <v>26</v>
      </c>
      <c r="I7" s="105" t="s">
        <v>26</v>
      </c>
      <c r="J7" s="105" t="s">
        <v>28</v>
      </c>
      <c r="K7" s="105" t="s">
        <v>26</v>
      </c>
      <c r="L7" s="105" t="s">
        <v>26</v>
      </c>
      <c r="M7" s="105" t="s">
        <v>28</v>
      </c>
      <c r="N7" s="494"/>
      <c r="O7" s="482"/>
      <c r="P7" s="469"/>
      <c r="Q7" s="105" t="s">
        <v>26</v>
      </c>
      <c r="R7" s="105" t="s">
        <v>26</v>
      </c>
      <c r="S7" s="105" t="s">
        <v>28</v>
      </c>
      <c r="T7" s="105" t="s">
        <v>26</v>
      </c>
      <c r="U7" s="105" t="s">
        <v>26</v>
      </c>
      <c r="V7" s="105" t="s">
        <v>28</v>
      </c>
      <c r="W7" s="494"/>
      <c r="X7" s="506"/>
      <c r="Y7" s="104" t="s">
        <v>26</v>
      </c>
      <c r="Z7" s="105" t="s">
        <v>26</v>
      </c>
      <c r="AA7" s="105" t="s">
        <v>28</v>
      </c>
      <c r="AB7" s="105" t="s">
        <v>26</v>
      </c>
      <c r="AC7" s="105" t="s">
        <v>26</v>
      </c>
      <c r="AD7" s="105" t="s">
        <v>28</v>
      </c>
      <c r="AE7" s="436"/>
      <c r="AF7" s="463"/>
      <c r="AG7" s="469"/>
      <c r="AH7" s="105" t="s">
        <v>26</v>
      </c>
      <c r="AI7" s="105" t="s">
        <v>26</v>
      </c>
      <c r="AJ7" s="105" t="s">
        <v>28</v>
      </c>
      <c r="AK7" s="105" t="s">
        <v>26</v>
      </c>
      <c r="AL7" s="105" t="s">
        <v>26</v>
      </c>
      <c r="AM7" s="105" t="s">
        <v>28</v>
      </c>
      <c r="AN7" s="494"/>
      <c r="AO7" s="506"/>
      <c r="AP7" s="280">
        <v>200</v>
      </c>
      <c r="AQ7" s="436"/>
      <c r="AR7" s="341">
        <v>1000</v>
      </c>
      <c r="AS7" s="463"/>
      <c r="AT7" s="463"/>
      <c r="AU7" s="463"/>
    </row>
    <row r="8" spans="1:48" s="251" customFormat="1" ht="14.4" customHeight="1" thickBot="1" x14ac:dyDescent="0.3">
      <c r="A8" s="240">
        <v>1</v>
      </c>
      <c r="B8" s="241">
        <v>2</v>
      </c>
      <c r="C8" s="241">
        <v>3</v>
      </c>
      <c r="D8" s="241">
        <v>4</v>
      </c>
      <c r="E8" s="242"/>
      <c r="F8" s="242"/>
      <c r="G8" s="243">
        <v>5</v>
      </c>
      <c r="H8" s="240">
        <v>6</v>
      </c>
      <c r="I8" s="241">
        <v>7</v>
      </c>
      <c r="J8" s="244">
        <v>8</v>
      </c>
      <c r="K8" s="241">
        <v>9</v>
      </c>
      <c r="L8" s="244">
        <v>10</v>
      </c>
      <c r="M8" s="241">
        <v>11</v>
      </c>
      <c r="N8" s="244">
        <v>12</v>
      </c>
      <c r="O8" s="243">
        <v>13</v>
      </c>
      <c r="P8" s="245">
        <v>14</v>
      </c>
      <c r="Q8" s="246">
        <v>15</v>
      </c>
      <c r="R8" s="247">
        <v>16</v>
      </c>
      <c r="S8" s="246">
        <v>17</v>
      </c>
      <c r="T8" s="247">
        <v>18</v>
      </c>
      <c r="U8" s="246">
        <v>19</v>
      </c>
      <c r="V8" s="247">
        <v>20</v>
      </c>
      <c r="W8" s="246">
        <v>21</v>
      </c>
      <c r="X8" s="248">
        <v>22</v>
      </c>
      <c r="Y8" s="249">
        <v>23</v>
      </c>
      <c r="Z8" s="247">
        <v>24</v>
      </c>
      <c r="AA8" s="246">
        <v>25</v>
      </c>
      <c r="AB8" s="247">
        <v>26</v>
      </c>
      <c r="AC8" s="246">
        <v>27</v>
      </c>
      <c r="AD8" s="247">
        <v>28</v>
      </c>
      <c r="AE8" s="246">
        <v>29</v>
      </c>
      <c r="AF8" s="250">
        <v>30</v>
      </c>
      <c r="AG8" s="245">
        <v>14</v>
      </c>
      <c r="AH8" s="246">
        <v>15</v>
      </c>
      <c r="AI8" s="247">
        <v>16</v>
      </c>
      <c r="AJ8" s="246">
        <v>17</v>
      </c>
      <c r="AK8" s="247">
        <v>18</v>
      </c>
      <c r="AL8" s="246">
        <v>19</v>
      </c>
      <c r="AM8" s="247">
        <v>20</v>
      </c>
      <c r="AN8" s="246">
        <v>21</v>
      </c>
      <c r="AO8" s="248">
        <v>22</v>
      </c>
      <c r="AP8" s="240">
        <v>31</v>
      </c>
      <c r="AQ8" s="244">
        <v>32</v>
      </c>
      <c r="AR8" s="241">
        <v>33</v>
      </c>
      <c r="AS8" s="348">
        <v>34</v>
      </c>
      <c r="AT8" s="348">
        <v>35</v>
      </c>
      <c r="AU8" s="348">
        <v>36</v>
      </c>
    </row>
    <row r="9" spans="1:48" s="191" customFormat="1" ht="19.95" customHeight="1" x14ac:dyDescent="0.3">
      <c r="A9" s="232">
        <f>'Student Data'!A6</f>
        <v>1</v>
      </c>
      <c r="B9" s="233" t="str">
        <f>'Student Data'!B6</f>
        <v>રાજ ભીખાભાઈ સોલંકી</v>
      </c>
      <c r="C9" s="252">
        <f>'Student Data'!C6</f>
        <v>1234</v>
      </c>
      <c r="D9" s="253">
        <f>'Student Data'!D6</f>
        <v>38454</v>
      </c>
      <c r="E9" s="254" t="str">
        <f>'Student Data'!E6</f>
        <v>M</v>
      </c>
      <c r="F9" s="254" t="str">
        <f>'Student Data'!F6</f>
        <v>OBC</v>
      </c>
      <c r="G9" s="255">
        <f>'Student Data'!G6</f>
        <v>220</v>
      </c>
      <c r="H9" s="193">
        <v>40</v>
      </c>
      <c r="I9" s="194">
        <v>40</v>
      </c>
      <c r="J9" s="194">
        <v>20</v>
      </c>
      <c r="K9" s="196">
        <v>40</v>
      </c>
      <c r="L9" s="196">
        <v>40</v>
      </c>
      <c r="M9" s="196">
        <v>20</v>
      </c>
      <c r="N9" s="171">
        <f>SUM(H9:M9)</f>
        <v>200</v>
      </c>
      <c r="O9" s="229" t="str">
        <f>IF(N9&gt;159,"A",IF(N9&gt;129,"B",IF(N9&gt;99,"C",IF(N9&gt;69,"D",IF(N9&lt;70,"E",)))))</f>
        <v>A</v>
      </c>
      <c r="P9" s="208">
        <f>A9</f>
        <v>1</v>
      </c>
      <c r="Q9" s="193">
        <v>40</v>
      </c>
      <c r="R9" s="194">
        <v>40</v>
      </c>
      <c r="S9" s="194">
        <v>20</v>
      </c>
      <c r="T9" s="195">
        <v>40</v>
      </c>
      <c r="U9" s="196">
        <v>40</v>
      </c>
      <c r="V9" s="196">
        <v>20</v>
      </c>
      <c r="W9" s="171">
        <f>SUM(Q9:V9)</f>
        <v>200</v>
      </c>
      <c r="X9" s="172" t="str">
        <f>IF(W9&gt;159,"A",IF(W9&gt;129,"B",IF(W9&gt;99,"C",IF(W9&gt;69,"D",IF(W9&lt;70,"E",)))))</f>
        <v>A</v>
      </c>
      <c r="Y9" s="193">
        <v>40</v>
      </c>
      <c r="Z9" s="194">
        <v>40</v>
      </c>
      <c r="AA9" s="194">
        <v>20</v>
      </c>
      <c r="AB9" s="195">
        <v>40</v>
      </c>
      <c r="AC9" s="196">
        <v>40</v>
      </c>
      <c r="AD9" s="196">
        <v>20</v>
      </c>
      <c r="AE9" s="171">
        <f>SUM(Y9:AD9)</f>
        <v>200</v>
      </c>
      <c r="AF9" s="332" t="str">
        <f>IF(AE9&gt;159,"A",IF(AE9&gt;129,"B",IF(AE9&gt;99,"C",IF(AE9&gt;69,"D",IF(AE9&lt;70,"E",)))))</f>
        <v>A</v>
      </c>
      <c r="AG9" s="342">
        <f>P9</f>
        <v>1</v>
      </c>
      <c r="AH9" s="193">
        <v>35</v>
      </c>
      <c r="AI9" s="194">
        <v>35</v>
      </c>
      <c r="AJ9" s="194">
        <v>15</v>
      </c>
      <c r="AK9" s="195">
        <v>40</v>
      </c>
      <c r="AL9" s="196">
        <v>40</v>
      </c>
      <c r="AM9" s="196">
        <v>20</v>
      </c>
      <c r="AN9" s="171">
        <f>SUM(AH9:AM9)</f>
        <v>185</v>
      </c>
      <c r="AO9" s="172" t="str">
        <f>IF(AN9&gt;159,"A",IF(AN9&gt;129,"B",IF(AN9&gt;99,"C",IF(AN9&gt;69,"D",IF(AN9&lt;70,"E",)))))</f>
        <v>A</v>
      </c>
      <c r="AP9" s="281">
        <f>'Patrak B'!AU10</f>
        <v>16</v>
      </c>
      <c r="AQ9" s="171" t="str">
        <f>IF(AP9&gt;159,"A",IF(AP9&gt;129,"B",IF(AP9&gt;99,"C",IF(AP9&gt;69,"D",IF(AP9&lt;70,"E",)))))</f>
        <v>E</v>
      </c>
      <c r="AR9" s="171">
        <f>N9+W9+AE9+AP9+AN9</f>
        <v>801</v>
      </c>
      <c r="AS9" s="345" t="str">
        <f>IF(AR9&gt;799,"A",IF(AR9&gt;649,"B",IF(AR9&gt;499,"C",IF(AR9&gt;349,"D",IF(AR9&lt;350,"E",)))))</f>
        <v>A</v>
      </c>
      <c r="AT9" s="353">
        <f>IF(OR(ISBLANK(AR9), AR9=0, AR9=""), "", AR9*100/$AR$7)</f>
        <v>80.099999999999994</v>
      </c>
      <c r="AU9" s="343"/>
      <c r="AV9" s="230"/>
    </row>
    <row r="10" spans="1:48" s="191" customFormat="1" ht="19.95" customHeight="1" x14ac:dyDescent="0.3">
      <c r="A10" s="234">
        <f>'Student Data'!A7</f>
        <v>2</v>
      </c>
      <c r="B10" s="235" t="str">
        <f>IF('Student Data'!B7="","",'Student Data'!B7)</f>
        <v>કરણ મહેશભાઈ વાઘેલા</v>
      </c>
      <c r="C10" s="256">
        <f>IF('Student Data'!C7="","",'Student Data'!C7)</f>
        <v>1234</v>
      </c>
      <c r="D10" s="257">
        <f>IF('Student Data'!D7="","",'Student Data'!D7)</f>
        <v>38454</v>
      </c>
      <c r="E10" s="258" t="str">
        <f>'Student Data'!E7</f>
        <v>M</v>
      </c>
      <c r="F10" s="258" t="str">
        <f>'Student Data'!F7</f>
        <v>OBC</v>
      </c>
      <c r="G10" s="259">
        <f>IF('Student Data'!G7="","",'Student Data'!G7)</f>
        <v>220</v>
      </c>
      <c r="H10" s="197">
        <v>30</v>
      </c>
      <c r="I10" s="198">
        <v>30</v>
      </c>
      <c r="J10" s="198">
        <v>10</v>
      </c>
      <c r="K10" s="199">
        <v>30</v>
      </c>
      <c r="L10" s="199">
        <v>30</v>
      </c>
      <c r="M10" s="199">
        <v>20</v>
      </c>
      <c r="N10" s="92">
        <f>IF((AND(H10="",I10="",J10="",K10="",L10="",M10="")),"",SUM(H10:M10))</f>
        <v>150</v>
      </c>
      <c r="O10" s="206" t="str">
        <f>IF(N10="","",IF(N10&gt;159,"A",IF(N10&gt;129,"B",IF(N10&gt;99,"C",IF(N10&gt;69,"D",IF(N10&lt;70,"E",))))))</f>
        <v>B</v>
      </c>
      <c r="P10" s="209">
        <f t="shared" ref="P10:P32" si="0">A10</f>
        <v>2</v>
      </c>
      <c r="Q10" s="197">
        <v>30</v>
      </c>
      <c r="R10" s="198">
        <v>30</v>
      </c>
      <c r="S10" s="198">
        <v>10</v>
      </c>
      <c r="T10" s="199">
        <v>30</v>
      </c>
      <c r="U10" s="199">
        <v>30</v>
      </c>
      <c r="V10" s="199">
        <v>10</v>
      </c>
      <c r="W10" s="92">
        <f>IF((AND(Q10="",R10="",S10="",T10="",U10="",V10="")),"",SUM(Q10:V10))</f>
        <v>140</v>
      </c>
      <c r="X10" s="93" t="str">
        <f>IF(W10="","",IF(W10&gt;159,"A",IF(W10&gt;129,"B",IF(W10&gt;99,"C",IF(W10&gt;69,"D",IF(W10&lt;70,"E",))))))</f>
        <v>B</v>
      </c>
      <c r="Y10" s="197">
        <v>30</v>
      </c>
      <c r="Z10" s="198">
        <v>30</v>
      </c>
      <c r="AA10" s="198">
        <v>10</v>
      </c>
      <c r="AB10" s="199">
        <v>30</v>
      </c>
      <c r="AC10" s="199">
        <v>30</v>
      </c>
      <c r="AD10" s="199">
        <v>10</v>
      </c>
      <c r="AE10" s="92">
        <f>IF((AND(Y10="",Z10="",AA10="",AB10="",AC10="",AD10="")),"",SUM(Y10:AD10))</f>
        <v>140</v>
      </c>
      <c r="AF10" s="206" t="str">
        <f>IF(AE10="","",IF(AE10&gt;159,"A",IF(AE10&gt;129,"B",IF(AE10&gt;99,"C",IF(AE10&gt;69,"D",IF(AE10&lt;70,"E",))))))</f>
        <v>B</v>
      </c>
      <c r="AG10" s="209">
        <f>P10</f>
        <v>2</v>
      </c>
      <c r="AH10" s="197">
        <v>30</v>
      </c>
      <c r="AI10" s="198">
        <v>30</v>
      </c>
      <c r="AJ10" s="198">
        <v>10</v>
      </c>
      <c r="AK10" s="199">
        <v>10</v>
      </c>
      <c r="AL10" s="199">
        <v>10</v>
      </c>
      <c r="AM10" s="199">
        <v>10</v>
      </c>
      <c r="AN10" s="92">
        <f>IF((AND(AH10="",AI10="",AJ10="",AK10="",AL10="",AM10="")),"",SUM(AH10:AM10))</f>
        <v>100</v>
      </c>
      <c r="AO10" s="93" t="str">
        <f>IF(AN10="","",IF(AN10&gt;159,"A",IF(AN10&gt;129,"B",IF(AN10&gt;99,"C",IF(AN10&gt;69,"D",IF(AN10&lt;70,"E",))))))</f>
        <v>C</v>
      </c>
      <c r="AP10" s="282">
        <f>'Patrak B'!AU12</f>
        <v>18</v>
      </c>
      <c r="AQ10" s="92" t="str">
        <f>IF(AP10="","",IF(AP10&gt;159,"A",IF(AP10&gt;129,"B",IF(AP10&gt;99,"C",IF(AP10&gt;69,"D",IF(AP10&lt;70,"E",))))))</f>
        <v>E</v>
      </c>
      <c r="AR10" s="92">
        <f>IF(AND(N10="",W10="",AE10="",AN10="",AP10=""),"",SUM(N10,W10,AE10,AN10,,AP10))</f>
        <v>548</v>
      </c>
      <c r="AS10" s="349" t="str">
        <f>IF(AR10="","",IF(AR10&gt;799,"A",IF(AR10&gt;649,"B",IF(AR10&gt;499,"C",IF(AR10&gt;349,"D",IF(AR10&lt;350,"E",))))))</f>
        <v>C</v>
      </c>
      <c r="AT10" s="354">
        <f>IF(OR(ISBLANK(AR10), AR10=0, AR10=""), "", AR10*100/$AR$7)</f>
        <v>54.8</v>
      </c>
      <c r="AU10" s="351"/>
      <c r="AV10" s="230"/>
    </row>
    <row r="11" spans="1:48" s="191" customFormat="1" ht="19.95" customHeight="1" x14ac:dyDescent="0.3">
      <c r="A11" s="234" t="str">
        <f>'Student Data'!A8</f>
        <v/>
      </c>
      <c r="B11" s="235" t="str">
        <f>IF('Student Data'!B8="","",'Student Data'!B8)</f>
        <v/>
      </c>
      <c r="C11" s="256" t="str">
        <f>IF('Student Data'!C8="","",'Student Data'!C8)</f>
        <v/>
      </c>
      <c r="D11" s="257" t="str">
        <f>IF('Student Data'!D8="","",'Student Data'!D8)</f>
        <v/>
      </c>
      <c r="E11" s="258">
        <f>'Student Data'!E8</f>
        <v>0</v>
      </c>
      <c r="F11" s="258">
        <f>'Student Data'!F8</f>
        <v>0</v>
      </c>
      <c r="G11" s="259" t="str">
        <f>IF('Student Data'!G8="","",'Student Data'!G8)</f>
        <v/>
      </c>
      <c r="H11" s="197"/>
      <c r="I11" s="198"/>
      <c r="J11" s="198"/>
      <c r="K11" s="199"/>
      <c r="L11" s="199"/>
      <c r="M11" s="199"/>
      <c r="N11" s="92" t="str">
        <f t="shared" ref="N11:N32" si="1">IF((AND(H11="",I11="",J11="",K11="",L11="",M11="")),"",SUM(H11:M11))</f>
        <v/>
      </c>
      <c r="O11" s="206" t="str">
        <f t="shared" ref="O11:O32" si="2">IF(N11="","",IF(N11&gt;159,"A",IF(N11&gt;129,"B",IF(N11&gt;99,"C",IF(N11&gt;69,"D",IF(N11&lt;70,"E",))))))</f>
        <v/>
      </c>
      <c r="P11" s="209" t="str">
        <f t="shared" si="0"/>
        <v/>
      </c>
      <c r="Q11" s="198"/>
      <c r="R11" s="198"/>
      <c r="S11" s="198"/>
      <c r="T11" s="199"/>
      <c r="U11" s="199"/>
      <c r="V11" s="199"/>
      <c r="W11" s="92" t="str">
        <f t="shared" ref="W11:W32" si="3">IF((AND(Q11="",R11="",S11="",T11="",U11="",V11="")),"",SUM(Q11:V11))</f>
        <v/>
      </c>
      <c r="X11" s="93" t="str">
        <f t="shared" ref="X11:X32" si="4">IF(W11="","",IF(W11&gt;159,"A",IF(W11&gt;129,"B",IF(W11&gt;99,"C",IF(W11&gt;69,"D",IF(W11&lt;70,"E",))))))</f>
        <v/>
      </c>
      <c r="Y11" s="197"/>
      <c r="Z11" s="198"/>
      <c r="AA11" s="198"/>
      <c r="AB11" s="198"/>
      <c r="AC11" s="199"/>
      <c r="AD11" s="199"/>
      <c r="AE11" s="92" t="str">
        <f t="shared" ref="AE11:AE32" si="5">IF((AND(Y11="",Z11="",AA11="",AB11="",AC11="",AD11="")),"",SUM(Y11:AD11))</f>
        <v/>
      </c>
      <c r="AF11" s="206" t="str">
        <f t="shared" ref="AF11:AF32" si="6">IF(AE11="","",IF(AE11&gt;159,"A",IF(AE11&gt;129,"B",IF(AE11&gt;99,"C",IF(AE11&gt;69,"D",IF(AE11&lt;70,"E",))))))</f>
        <v/>
      </c>
      <c r="AG11" s="209" t="str">
        <f t="shared" ref="AG11:AG73" si="7">P11</f>
        <v/>
      </c>
      <c r="AH11" s="197"/>
      <c r="AI11" s="198"/>
      <c r="AJ11" s="198"/>
      <c r="AK11" s="199"/>
      <c r="AL11" s="199"/>
      <c r="AM11" s="199"/>
      <c r="AN11" s="92" t="str">
        <f t="shared" ref="AN11:AN73" si="8">IF((AND(AH11="",AI11="",AJ11="",AK11="",AL11="",AM11="")),"",SUM(AH11:AM11))</f>
        <v/>
      </c>
      <c r="AO11" s="93" t="str">
        <f t="shared" ref="AO11:AO73" si="9">IF(AN11="","",IF(AN11&gt;159,"A",IF(AN11&gt;129,"B",IF(AN11&gt;99,"C",IF(AN11&gt;69,"D",IF(AN11&lt;70,"E",))))))</f>
        <v/>
      </c>
      <c r="AP11" s="282" t="str">
        <f>'Patrak B'!AU14</f>
        <v/>
      </c>
      <c r="AQ11" s="92" t="str">
        <f t="shared" ref="AQ11:AQ32" si="10">IF(AP11="","",IF(AP11&gt;159,"A",IF(AP11&gt;129,"B",IF(AP11&gt;99,"C",IF(AP11&gt;69,"D",IF(AP11&lt;70,"E",))))))</f>
        <v/>
      </c>
      <c r="AR11" s="92" t="str">
        <f t="shared" ref="AR11:AR73" si="11">IF(AND(N11="",W11="",AE11="",AN11="",AP11=""),"",SUM(N11,W11,AE11,AN11,,AP11))</f>
        <v/>
      </c>
      <c r="AS11" s="349" t="str">
        <f t="shared" ref="AS11:AS73" si="12">IF(AR11="","",IF(AR11&gt;799,"A",IF(AR11&gt;649,"B",IF(AR11&gt;499,"C",IF(AR11&gt;349,"D",IF(AR11&lt;350,"E",))))))</f>
        <v/>
      </c>
      <c r="AT11" s="354" t="str">
        <f t="shared" ref="AT11:AT73" si="13">IF(OR(ISBLANK(AR11), AR11=0, AR11=""), "", AR11*100/$AR$7)</f>
        <v/>
      </c>
      <c r="AU11" s="351"/>
      <c r="AV11" s="230"/>
    </row>
    <row r="12" spans="1:48" s="191" customFormat="1" ht="19.95" customHeight="1" x14ac:dyDescent="0.3">
      <c r="A12" s="234" t="str">
        <f>'Student Data'!A9</f>
        <v/>
      </c>
      <c r="B12" s="235" t="str">
        <f>IF('Student Data'!B9="","",'Student Data'!B9)</f>
        <v/>
      </c>
      <c r="C12" s="256" t="str">
        <f>IF('Student Data'!C9="","",'Student Data'!C9)</f>
        <v/>
      </c>
      <c r="D12" s="257" t="str">
        <f>IF('Student Data'!D9="","",'Student Data'!D9)</f>
        <v/>
      </c>
      <c r="E12" s="258">
        <f>'Student Data'!E9</f>
        <v>0</v>
      </c>
      <c r="F12" s="258">
        <f>'Student Data'!F9</f>
        <v>0</v>
      </c>
      <c r="G12" s="259" t="str">
        <f>IF('Student Data'!G9="","",'Student Data'!G9)</f>
        <v/>
      </c>
      <c r="H12" s="197"/>
      <c r="I12" s="198"/>
      <c r="J12" s="198"/>
      <c r="K12" s="199"/>
      <c r="L12" s="199"/>
      <c r="M12" s="199"/>
      <c r="N12" s="92" t="str">
        <f t="shared" si="1"/>
        <v/>
      </c>
      <c r="O12" s="206" t="str">
        <f t="shared" si="2"/>
        <v/>
      </c>
      <c r="P12" s="209" t="str">
        <f t="shared" si="0"/>
        <v/>
      </c>
      <c r="Q12" s="198"/>
      <c r="R12" s="198"/>
      <c r="S12" s="198"/>
      <c r="T12" s="199"/>
      <c r="U12" s="199"/>
      <c r="V12" s="199"/>
      <c r="W12" s="92" t="str">
        <f t="shared" si="3"/>
        <v/>
      </c>
      <c r="X12" s="93" t="str">
        <f t="shared" si="4"/>
        <v/>
      </c>
      <c r="Y12" s="197"/>
      <c r="Z12" s="198"/>
      <c r="AA12" s="198"/>
      <c r="AB12" s="198"/>
      <c r="AC12" s="199"/>
      <c r="AD12" s="199"/>
      <c r="AE12" s="92" t="str">
        <f t="shared" si="5"/>
        <v/>
      </c>
      <c r="AF12" s="206" t="str">
        <f t="shared" si="6"/>
        <v/>
      </c>
      <c r="AG12" s="209" t="str">
        <f t="shared" si="7"/>
        <v/>
      </c>
      <c r="AH12" s="197"/>
      <c r="AI12" s="198"/>
      <c r="AJ12" s="198"/>
      <c r="AK12" s="199"/>
      <c r="AL12" s="199"/>
      <c r="AM12" s="199"/>
      <c r="AN12" s="92" t="str">
        <f t="shared" si="8"/>
        <v/>
      </c>
      <c r="AO12" s="93" t="str">
        <f t="shared" si="9"/>
        <v/>
      </c>
      <c r="AP12" s="282" t="str">
        <f>'Patrak B'!AU16</f>
        <v/>
      </c>
      <c r="AQ12" s="92" t="str">
        <f t="shared" si="10"/>
        <v/>
      </c>
      <c r="AR12" s="92" t="str">
        <f t="shared" si="11"/>
        <v/>
      </c>
      <c r="AS12" s="349" t="str">
        <f t="shared" si="12"/>
        <v/>
      </c>
      <c r="AT12" s="354" t="str">
        <f t="shared" si="13"/>
        <v/>
      </c>
      <c r="AU12" s="351"/>
      <c r="AV12" s="230"/>
    </row>
    <row r="13" spans="1:48" s="191" customFormat="1" ht="19.95" customHeight="1" x14ac:dyDescent="0.3">
      <c r="A13" s="234" t="str">
        <f>'Student Data'!A10</f>
        <v/>
      </c>
      <c r="B13" s="235" t="str">
        <f>IF('Student Data'!B10="","",'Student Data'!B10)</f>
        <v/>
      </c>
      <c r="C13" s="256" t="str">
        <f>IF('Student Data'!C10="","",'Student Data'!C10)</f>
        <v/>
      </c>
      <c r="D13" s="257" t="str">
        <f>IF('Student Data'!D10="","",'Student Data'!D10)</f>
        <v/>
      </c>
      <c r="E13" s="258">
        <f>'Student Data'!E10</f>
        <v>0</v>
      </c>
      <c r="F13" s="258">
        <f>'Student Data'!F10</f>
        <v>0</v>
      </c>
      <c r="G13" s="259" t="str">
        <f>IF('Student Data'!G10="","",'Student Data'!G10)</f>
        <v/>
      </c>
      <c r="H13" s="197"/>
      <c r="I13" s="198"/>
      <c r="J13" s="198"/>
      <c r="K13" s="199"/>
      <c r="L13" s="199"/>
      <c r="M13" s="199"/>
      <c r="N13" s="92" t="str">
        <f t="shared" si="1"/>
        <v/>
      </c>
      <c r="O13" s="206" t="str">
        <f t="shared" si="2"/>
        <v/>
      </c>
      <c r="P13" s="209" t="str">
        <f t="shared" si="0"/>
        <v/>
      </c>
      <c r="Q13" s="198"/>
      <c r="R13" s="198"/>
      <c r="S13" s="198"/>
      <c r="T13" s="199"/>
      <c r="U13" s="199"/>
      <c r="V13" s="199"/>
      <c r="W13" s="92" t="str">
        <f t="shared" si="3"/>
        <v/>
      </c>
      <c r="X13" s="93" t="str">
        <f t="shared" si="4"/>
        <v/>
      </c>
      <c r="Y13" s="197"/>
      <c r="Z13" s="198"/>
      <c r="AA13" s="198"/>
      <c r="AB13" s="198"/>
      <c r="AC13" s="199"/>
      <c r="AD13" s="199"/>
      <c r="AE13" s="92" t="str">
        <f t="shared" si="5"/>
        <v/>
      </c>
      <c r="AF13" s="206" t="str">
        <f t="shared" si="6"/>
        <v/>
      </c>
      <c r="AG13" s="209" t="str">
        <f t="shared" si="7"/>
        <v/>
      </c>
      <c r="AH13" s="197"/>
      <c r="AI13" s="198"/>
      <c r="AJ13" s="198"/>
      <c r="AK13" s="199"/>
      <c r="AL13" s="199"/>
      <c r="AM13" s="199"/>
      <c r="AN13" s="92" t="str">
        <f t="shared" si="8"/>
        <v/>
      </c>
      <c r="AO13" s="93" t="str">
        <f t="shared" si="9"/>
        <v/>
      </c>
      <c r="AP13" s="282" t="str">
        <f>'Patrak B'!AU18</f>
        <v/>
      </c>
      <c r="AQ13" s="92" t="str">
        <f t="shared" si="10"/>
        <v/>
      </c>
      <c r="AR13" s="92" t="str">
        <f t="shared" si="11"/>
        <v/>
      </c>
      <c r="AS13" s="349" t="str">
        <f t="shared" si="12"/>
        <v/>
      </c>
      <c r="AT13" s="354" t="str">
        <f t="shared" si="13"/>
        <v/>
      </c>
      <c r="AU13" s="351"/>
      <c r="AV13" s="230"/>
    </row>
    <row r="14" spans="1:48" s="191" customFormat="1" ht="19.95" customHeight="1" x14ac:dyDescent="0.3">
      <c r="A14" s="234" t="str">
        <f>'Student Data'!A11</f>
        <v/>
      </c>
      <c r="B14" s="235" t="str">
        <f>IF('Student Data'!B11="","",'Student Data'!B11)</f>
        <v/>
      </c>
      <c r="C14" s="256" t="str">
        <f>IF('Student Data'!C11="","",'Student Data'!C11)</f>
        <v/>
      </c>
      <c r="D14" s="257" t="str">
        <f>IF('Student Data'!D11="","",'Student Data'!D11)</f>
        <v/>
      </c>
      <c r="E14" s="258">
        <f>'Student Data'!E11</f>
        <v>0</v>
      </c>
      <c r="F14" s="258">
        <f>'Student Data'!F11</f>
        <v>0</v>
      </c>
      <c r="G14" s="259" t="str">
        <f>IF('Student Data'!G11="","",'Student Data'!G11)</f>
        <v/>
      </c>
      <c r="H14" s="197"/>
      <c r="I14" s="198"/>
      <c r="J14" s="198"/>
      <c r="K14" s="199"/>
      <c r="L14" s="199"/>
      <c r="M14" s="199"/>
      <c r="N14" s="92" t="str">
        <f t="shared" si="1"/>
        <v/>
      </c>
      <c r="O14" s="206" t="str">
        <f t="shared" si="2"/>
        <v/>
      </c>
      <c r="P14" s="209" t="str">
        <f t="shared" si="0"/>
        <v/>
      </c>
      <c r="Q14" s="198"/>
      <c r="R14" s="198"/>
      <c r="S14" s="198"/>
      <c r="T14" s="199"/>
      <c r="U14" s="199"/>
      <c r="V14" s="199"/>
      <c r="W14" s="92" t="str">
        <f t="shared" si="3"/>
        <v/>
      </c>
      <c r="X14" s="93" t="str">
        <f t="shared" si="4"/>
        <v/>
      </c>
      <c r="Y14" s="197"/>
      <c r="Z14" s="198"/>
      <c r="AA14" s="198"/>
      <c r="AB14" s="198"/>
      <c r="AC14" s="199"/>
      <c r="AD14" s="199"/>
      <c r="AE14" s="92" t="str">
        <f t="shared" si="5"/>
        <v/>
      </c>
      <c r="AF14" s="206" t="str">
        <f t="shared" si="6"/>
        <v/>
      </c>
      <c r="AG14" s="209" t="str">
        <f t="shared" si="7"/>
        <v/>
      </c>
      <c r="AH14" s="197"/>
      <c r="AI14" s="198"/>
      <c r="AJ14" s="198"/>
      <c r="AK14" s="199"/>
      <c r="AL14" s="199"/>
      <c r="AM14" s="199"/>
      <c r="AN14" s="92" t="str">
        <f t="shared" si="8"/>
        <v/>
      </c>
      <c r="AO14" s="93" t="str">
        <f t="shared" si="9"/>
        <v/>
      </c>
      <c r="AP14" s="282" t="str">
        <f>'Patrak B'!AU20</f>
        <v/>
      </c>
      <c r="AQ14" s="92" t="str">
        <f t="shared" si="10"/>
        <v/>
      </c>
      <c r="AR14" s="92" t="str">
        <f t="shared" si="11"/>
        <v/>
      </c>
      <c r="AS14" s="349" t="str">
        <f t="shared" si="12"/>
        <v/>
      </c>
      <c r="AT14" s="354" t="str">
        <f t="shared" si="13"/>
        <v/>
      </c>
      <c r="AU14" s="351"/>
      <c r="AV14" s="230"/>
    </row>
    <row r="15" spans="1:48" s="191" customFormat="1" ht="19.95" customHeight="1" x14ac:dyDescent="0.3">
      <c r="A15" s="234" t="str">
        <f>'Student Data'!A12</f>
        <v/>
      </c>
      <c r="B15" s="235" t="str">
        <f>IF('Student Data'!B12="","",'Student Data'!B12)</f>
        <v/>
      </c>
      <c r="C15" s="256" t="str">
        <f>IF('Student Data'!C12="","",'Student Data'!C12)</f>
        <v/>
      </c>
      <c r="D15" s="257" t="str">
        <f>IF('Student Data'!D12="","",'Student Data'!D12)</f>
        <v/>
      </c>
      <c r="E15" s="258">
        <f>'Student Data'!E12</f>
        <v>0</v>
      </c>
      <c r="F15" s="258">
        <f>'Student Data'!F12</f>
        <v>0</v>
      </c>
      <c r="G15" s="259" t="str">
        <f>IF('Student Data'!G12="","",'Student Data'!G12)</f>
        <v/>
      </c>
      <c r="H15" s="197"/>
      <c r="I15" s="198"/>
      <c r="J15" s="198"/>
      <c r="K15" s="199"/>
      <c r="L15" s="199"/>
      <c r="M15" s="199"/>
      <c r="N15" s="92" t="str">
        <f t="shared" si="1"/>
        <v/>
      </c>
      <c r="O15" s="206" t="str">
        <f t="shared" si="2"/>
        <v/>
      </c>
      <c r="P15" s="209" t="str">
        <f t="shared" si="0"/>
        <v/>
      </c>
      <c r="Q15" s="198"/>
      <c r="R15" s="198"/>
      <c r="S15" s="198"/>
      <c r="T15" s="199"/>
      <c r="U15" s="199"/>
      <c r="V15" s="199"/>
      <c r="W15" s="92" t="str">
        <f t="shared" si="3"/>
        <v/>
      </c>
      <c r="X15" s="93" t="str">
        <f t="shared" si="4"/>
        <v/>
      </c>
      <c r="Y15" s="197"/>
      <c r="Z15" s="198"/>
      <c r="AA15" s="198"/>
      <c r="AB15" s="198"/>
      <c r="AC15" s="199"/>
      <c r="AD15" s="199"/>
      <c r="AE15" s="92" t="str">
        <f t="shared" si="5"/>
        <v/>
      </c>
      <c r="AF15" s="206" t="str">
        <f t="shared" si="6"/>
        <v/>
      </c>
      <c r="AG15" s="209" t="str">
        <f t="shared" si="7"/>
        <v/>
      </c>
      <c r="AH15" s="197"/>
      <c r="AI15" s="198"/>
      <c r="AJ15" s="198"/>
      <c r="AK15" s="199"/>
      <c r="AL15" s="199"/>
      <c r="AM15" s="199"/>
      <c r="AN15" s="92" t="str">
        <f t="shared" si="8"/>
        <v/>
      </c>
      <c r="AO15" s="93" t="str">
        <f t="shared" si="9"/>
        <v/>
      </c>
      <c r="AP15" s="282" t="str">
        <f>'Patrak B'!AU22</f>
        <v/>
      </c>
      <c r="AQ15" s="92" t="str">
        <f t="shared" si="10"/>
        <v/>
      </c>
      <c r="AR15" s="92" t="str">
        <f t="shared" si="11"/>
        <v/>
      </c>
      <c r="AS15" s="349" t="str">
        <f t="shared" si="12"/>
        <v/>
      </c>
      <c r="AT15" s="354" t="str">
        <f t="shared" si="13"/>
        <v/>
      </c>
      <c r="AU15" s="351"/>
      <c r="AV15" s="230"/>
    </row>
    <row r="16" spans="1:48" s="191" customFormat="1" ht="19.95" customHeight="1" x14ac:dyDescent="0.3">
      <c r="A16" s="234" t="str">
        <f>'Student Data'!A13</f>
        <v/>
      </c>
      <c r="B16" s="235" t="str">
        <f>IF('Student Data'!B13="","",'Student Data'!B13)</f>
        <v/>
      </c>
      <c r="C16" s="256" t="str">
        <f>IF('Student Data'!C13="","",'Student Data'!C13)</f>
        <v/>
      </c>
      <c r="D16" s="257" t="str">
        <f>IF('Student Data'!D13="","",'Student Data'!D13)</f>
        <v/>
      </c>
      <c r="E16" s="258">
        <f>'Student Data'!E13</f>
        <v>0</v>
      </c>
      <c r="F16" s="258">
        <f>'Student Data'!F13</f>
        <v>0</v>
      </c>
      <c r="G16" s="259" t="str">
        <f>IF('Student Data'!G13="","",'Student Data'!G13)</f>
        <v/>
      </c>
      <c r="H16" s="197"/>
      <c r="I16" s="198"/>
      <c r="J16" s="198"/>
      <c r="K16" s="199"/>
      <c r="L16" s="199"/>
      <c r="M16" s="199"/>
      <c r="N16" s="92" t="str">
        <f t="shared" si="1"/>
        <v/>
      </c>
      <c r="O16" s="206" t="str">
        <f t="shared" si="2"/>
        <v/>
      </c>
      <c r="P16" s="209" t="str">
        <f t="shared" si="0"/>
        <v/>
      </c>
      <c r="Q16" s="198"/>
      <c r="R16" s="198"/>
      <c r="S16" s="198"/>
      <c r="T16" s="199"/>
      <c r="U16" s="199"/>
      <c r="V16" s="199"/>
      <c r="W16" s="92" t="str">
        <f t="shared" si="3"/>
        <v/>
      </c>
      <c r="X16" s="93" t="str">
        <f t="shared" si="4"/>
        <v/>
      </c>
      <c r="Y16" s="197"/>
      <c r="Z16" s="198"/>
      <c r="AA16" s="198"/>
      <c r="AB16" s="198"/>
      <c r="AC16" s="199"/>
      <c r="AD16" s="199"/>
      <c r="AE16" s="92" t="str">
        <f t="shared" si="5"/>
        <v/>
      </c>
      <c r="AF16" s="206" t="str">
        <f t="shared" si="6"/>
        <v/>
      </c>
      <c r="AG16" s="209" t="str">
        <f t="shared" si="7"/>
        <v/>
      </c>
      <c r="AH16" s="197"/>
      <c r="AI16" s="198"/>
      <c r="AJ16" s="198"/>
      <c r="AK16" s="199"/>
      <c r="AL16" s="199"/>
      <c r="AM16" s="199"/>
      <c r="AN16" s="92" t="str">
        <f t="shared" si="8"/>
        <v/>
      </c>
      <c r="AO16" s="93" t="str">
        <f t="shared" si="9"/>
        <v/>
      </c>
      <c r="AP16" s="282" t="str">
        <f>'Patrak B'!AU24</f>
        <v/>
      </c>
      <c r="AQ16" s="92" t="str">
        <f t="shared" si="10"/>
        <v/>
      </c>
      <c r="AR16" s="92" t="str">
        <f t="shared" si="11"/>
        <v/>
      </c>
      <c r="AS16" s="349" t="str">
        <f t="shared" si="12"/>
        <v/>
      </c>
      <c r="AT16" s="354" t="str">
        <f t="shared" si="13"/>
        <v/>
      </c>
      <c r="AU16" s="351"/>
      <c r="AV16" s="230"/>
    </row>
    <row r="17" spans="1:48" s="191" customFormat="1" ht="19.95" customHeight="1" x14ac:dyDescent="0.3">
      <c r="A17" s="234" t="str">
        <f>'Student Data'!A14</f>
        <v/>
      </c>
      <c r="B17" s="235" t="str">
        <f>IF('Student Data'!B14="","",'Student Data'!B14)</f>
        <v/>
      </c>
      <c r="C17" s="256" t="str">
        <f>IF('Student Data'!C14="","",'Student Data'!C14)</f>
        <v/>
      </c>
      <c r="D17" s="257" t="str">
        <f>IF('Student Data'!D14="","",'Student Data'!D14)</f>
        <v/>
      </c>
      <c r="E17" s="258">
        <f>'Student Data'!E14</f>
        <v>0</v>
      </c>
      <c r="F17" s="258">
        <f>'Student Data'!F14</f>
        <v>0</v>
      </c>
      <c r="G17" s="259" t="str">
        <f>IF('Student Data'!G14="","",'Student Data'!G14)</f>
        <v/>
      </c>
      <c r="H17" s="197"/>
      <c r="I17" s="198"/>
      <c r="J17" s="198"/>
      <c r="K17" s="199"/>
      <c r="L17" s="199"/>
      <c r="M17" s="199"/>
      <c r="N17" s="92" t="str">
        <f t="shared" si="1"/>
        <v/>
      </c>
      <c r="O17" s="206" t="str">
        <f t="shared" si="2"/>
        <v/>
      </c>
      <c r="P17" s="209" t="str">
        <f t="shared" si="0"/>
        <v/>
      </c>
      <c r="Q17" s="198"/>
      <c r="R17" s="198"/>
      <c r="S17" s="198"/>
      <c r="T17" s="199"/>
      <c r="U17" s="199"/>
      <c r="V17" s="199"/>
      <c r="W17" s="92" t="str">
        <f t="shared" si="3"/>
        <v/>
      </c>
      <c r="X17" s="93" t="str">
        <f t="shared" si="4"/>
        <v/>
      </c>
      <c r="Y17" s="197"/>
      <c r="Z17" s="198"/>
      <c r="AA17" s="198"/>
      <c r="AB17" s="198"/>
      <c r="AC17" s="199"/>
      <c r="AD17" s="199"/>
      <c r="AE17" s="92" t="str">
        <f t="shared" si="5"/>
        <v/>
      </c>
      <c r="AF17" s="206" t="str">
        <f t="shared" si="6"/>
        <v/>
      </c>
      <c r="AG17" s="209" t="str">
        <f t="shared" si="7"/>
        <v/>
      </c>
      <c r="AH17" s="197"/>
      <c r="AI17" s="198"/>
      <c r="AJ17" s="198"/>
      <c r="AK17" s="199"/>
      <c r="AL17" s="199"/>
      <c r="AM17" s="199"/>
      <c r="AN17" s="92" t="str">
        <f t="shared" si="8"/>
        <v/>
      </c>
      <c r="AO17" s="93" t="str">
        <f t="shared" si="9"/>
        <v/>
      </c>
      <c r="AP17" s="282" t="str">
        <f>'Patrak B'!AU26</f>
        <v/>
      </c>
      <c r="AQ17" s="92" t="str">
        <f t="shared" si="10"/>
        <v/>
      </c>
      <c r="AR17" s="92" t="str">
        <f t="shared" si="11"/>
        <v/>
      </c>
      <c r="AS17" s="349" t="str">
        <f t="shared" si="12"/>
        <v/>
      </c>
      <c r="AT17" s="354" t="str">
        <f t="shared" si="13"/>
        <v/>
      </c>
      <c r="AU17" s="351"/>
      <c r="AV17" s="230"/>
    </row>
    <row r="18" spans="1:48" s="191" customFormat="1" ht="19.95" customHeight="1" x14ac:dyDescent="0.3">
      <c r="A18" s="234" t="str">
        <f>'Student Data'!A15</f>
        <v/>
      </c>
      <c r="B18" s="235" t="str">
        <f>IF('Student Data'!B15="","",'Student Data'!B15)</f>
        <v/>
      </c>
      <c r="C18" s="256" t="str">
        <f>IF('Student Data'!C15="","",'Student Data'!C15)</f>
        <v/>
      </c>
      <c r="D18" s="257" t="str">
        <f>IF('Student Data'!D15="","",'Student Data'!D15)</f>
        <v/>
      </c>
      <c r="E18" s="258">
        <f>'Student Data'!E15</f>
        <v>0</v>
      </c>
      <c r="F18" s="258">
        <f>'Student Data'!F15</f>
        <v>0</v>
      </c>
      <c r="G18" s="259" t="str">
        <f>IF('Student Data'!G15="","",'Student Data'!G15)</f>
        <v/>
      </c>
      <c r="H18" s="197"/>
      <c r="I18" s="198"/>
      <c r="J18" s="198"/>
      <c r="K18" s="199"/>
      <c r="L18" s="199"/>
      <c r="M18" s="199"/>
      <c r="N18" s="92" t="str">
        <f t="shared" si="1"/>
        <v/>
      </c>
      <c r="O18" s="206" t="str">
        <f t="shared" si="2"/>
        <v/>
      </c>
      <c r="P18" s="209" t="str">
        <f t="shared" si="0"/>
        <v/>
      </c>
      <c r="Q18" s="198"/>
      <c r="R18" s="198"/>
      <c r="S18" s="198"/>
      <c r="T18" s="199"/>
      <c r="U18" s="199"/>
      <c r="V18" s="199"/>
      <c r="W18" s="92" t="str">
        <f t="shared" si="3"/>
        <v/>
      </c>
      <c r="X18" s="93" t="str">
        <f t="shared" si="4"/>
        <v/>
      </c>
      <c r="Y18" s="197"/>
      <c r="Z18" s="198"/>
      <c r="AA18" s="198"/>
      <c r="AB18" s="198"/>
      <c r="AC18" s="199"/>
      <c r="AD18" s="199"/>
      <c r="AE18" s="92" t="str">
        <f t="shared" si="5"/>
        <v/>
      </c>
      <c r="AF18" s="206" t="str">
        <f t="shared" si="6"/>
        <v/>
      </c>
      <c r="AG18" s="209" t="str">
        <f t="shared" si="7"/>
        <v/>
      </c>
      <c r="AH18" s="197"/>
      <c r="AI18" s="198"/>
      <c r="AJ18" s="198"/>
      <c r="AK18" s="199"/>
      <c r="AL18" s="199"/>
      <c r="AM18" s="199"/>
      <c r="AN18" s="92" t="str">
        <f t="shared" si="8"/>
        <v/>
      </c>
      <c r="AO18" s="93" t="str">
        <f t="shared" si="9"/>
        <v/>
      </c>
      <c r="AP18" s="282" t="str">
        <f>'Patrak B'!AU28</f>
        <v/>
      </c>
      <c r="AQ18" s="92" t="str">
        <f t="shared" si="10"/>
        <v/>
      </c>
      <c r="AR18" s="92" t="str">
        <f t="shared" si="11"/>
        <v/>
      </c>
      <c r="AS18" s="349" t="str">
        <f t="shared" si="12"/>
        <v/>
      </c>
      <c r="AT18" s="354" t="str">
        <f t="shared" si="13"/>
        <v/>
      </c>
      <c r="AU18" s="351"/>
      <c r="AV18" s="230"/>
    </row>
    <row r="19" spans="1:48" s="191" customFormat="1" ht="19.95" customHeight="1" x14ac:dyDescent="0.3">
      <c r="A19" s="234" t="str">
        <f>'Student Data'!A16</f>
        <v/>
      </c>
      <c r="B19" s="235" t="str">
        <f>IF('Student Data'!B16="","",'Student Data'!B16)</f>
        <v/>
      </c>
      <c r="C19" s="256" t="str">
        <f>IF('Student Data'!C16="","",'Student Data'!C16)</f>
        <v/>
      </c>
      <c r="D19" s="257" t="str">
        <f>IF('Student Data'!D16="","",'Student Data'!D16)</f>
        <v/>
      </c>
      <c r="E19" s="258">
        <f>'Student Data'!E16</f>
        <v>0</v>
      </c>
      <c r="F19" s="258">
        <f>'Student Data'!F16</f>
        <v>0</v>
      </c>
      <c r="G19" s="259" t="str">
        <f>IF('Student Data'!G16="","",'Student Data'!G16)</f>
        <v/>
      </c>
      <c r="H19" s="197"/>
      <c r="I19" s="198"/>
      <c r="J19" s="198"/>
      <c r="K19" s="199"/>
      <c r="L19" s="199"/>
      <c r="M19" s="199"/>
      <c r="N19" s="92" t="str">
        <f t="shared" si="1"/>
        <v/>
      </c>
      <c r="O19" s="206" t="str">
        <f t="shared" si="2"/>
        <v/>
      </c>
      <c r="P19" s="209" t="str">
        <f t="shared" si="0"/>
        <v/>
      </c>
      <c r="Q19" s="198"/>
      <c r="R19" s="198"/>
      <c r="S19" s="198"/>
      <c r="T19" s="199"/>
      <c r="U19" s="199"/>
      <c r="V19" s="199"/>
      <c r="W19" s="92" t="str">
        <f t="shared" si="3"/>
        <v/>
      </c>
      <c r="X19" s="93" t="str">
        <f t="shared" si="4"/>
        <v/>
      </c>
      <c r="Y19" s="197"/>
      <c r="Z19" s="198"/>
      <c r="AA19" s="198"/>
      <c r="AB19" s="198"/>
      <c r="AC19" s="199"/>
      <c r="AD19" s="199"/>
      <c r="AE19" s="92" t="str">
        <f t="shared" si="5"/>
        <v/>
      </c>
      <c r="AF19" s="206" t="str">
        <f t="shared" si="6"/>
        <v/>
      </c>
      <c r="AG19" s="209" t="str">
        <f t="shared" si="7"/>
        <v/>
      </c>
      <c r="AH19" s="197"/>
      <c r="AI19" s="198"/>
      <c r="AJ19" s="198"/>
      <c r="AK19" s="199"/>
      <c r="AL19" s="199"/>
      <c r="AM19" s="199"/>
      <c r="AN19" s="92" t="str">
        <f t="shared" si="8"/>
        <v/>
      </c>
      <c r="AO19" s="93" t="str">
        <f t="shared" si="9"/>
        <v/>
      </c>
      <c r="AP19" s="282" t="str">
        <f>'Patrak B'!AU30</f>
        <v/>
      </c>
      <c r="AQ19" s="92" t="str">
        <f t="shared" si="10"/>
        <v/>
      </c>
      <c r="AR19" s="92" t="str">
        <f t="shared" si="11"/>
        <v/>
      </c>
      <c r="AS19" s="349" t="str">
        <f t="shared" si="12"/>
        <v/>
      </c>
      <c r="AT19" s="354" t="str">
        <f t="shared" si="13"/>
        <v/>
      </c>
      <c r="AU19" s="351"/>
      <c r="AV19" s="230"/>
    </row>
    <row r="20" spans="1:48" s="191" customFormat="1" ht="19.95" customHeight="1" x14ac:dyDescent="0.3">
      <c r="A20" s="234" t="str">
        <f>'Student Data'!A17</f>
        <v/>
      </c>
      <c r="B20" s="235" t="str">
        <f>IF('Student Data'!B17="","",'Student Data'!B17)</f>
        <v/>
      </c>
      <c r="C20" s="256" t="str">
        <f>IF('Student Data'!C17="","",'Student Data'!C17)</f>
        <v/>
      </c>
      <c r="D20" s="257" t="str">
        <f>IF('Student Data'!D17="","",'Student Data'!D17)</f>
        <v/>
      </c>
      <c r="E20" s="258">
        <f>'Student Data'!E17</f>
        <v>0</v>
      </c>
      <c r="F20" s="258">
        <f>'Student Data'!F17</f>
        <v>0</v>
      </c>
      <c r="G20" s="259" t="str">
        <f>IF('Student Data'!G17="","",'Student Data'!G17)</f>
        <v/>
      </c>
      <c r="H20" s="197"/>
      <c r="I20" s="198"/>
      <c r="J20" s="198"/>
      <c r="K20" s="199"/>
      <c r="L20" s="199"/>
      <c r="M20" s="199"/>
      <c r="N20" s="92" t="str">
        <f t="shared" si="1"/>
        <v/>
      </c>
      <c r="O20" s="206" t="str">
        <f t="shared" si="2"/>
        <v/>
      </c>
      <c r="P20" s="209" t="str">
        <f t="shared" si="0"/>
        <v/>
      </c>
      <c r="Q20" s="198"/>
      <c r="R20" s="198"/>
      <c r="S20" s="198"/>
      <c r="T20" s="199"/>
      <c r="U20" s="199"/>
      <c r="V20" s="199"/>
      <c r="W20" s="92" t="str">
        <f t="shared" si="3"/>
        <v/>
      </c>
      <c r="X20" s="93" t="str">
        <f t="shared" si="4"/>
        <v/>
      </c>
      <c r="Y20" s="197"/>
      <c r="Z20" s="198"/>
      <c r="AA20" s="198"/>
      <c r="AB20" s="198"/>
      <c r="AC20" s="199"/>
      <c r="AD20" s="199"/>
      <c r="AE20" s="92" t="str">
        <f t="shared" si="5"/>
        <v/>
      </c>
      <c r="AF20" s="206" t="str">
        <f t="shared" si="6"/>
        <v/>
      </c>
      <c r="AG20" s="209" t="str">
        <f t="shared" si="7"/>
        <v/>
      </c>
      <c r="AH20" s="197"/>
      <c r="AI20" s="198"/>
      <c r="AJ20" s="198"/>
      <c r="AK20" s="199"/>
      <c r="AL20" s="199"/>
      <c r="AM20" s="199"/>
      <c r="AN20" s="92" t="str">
        <f t="shared" si="8"/>
        <v/>
      </c>
      <c r="AO20" s="93" t="str">
        <f t="shared" si="9"/>
        <v/>
      </c>
      <c r="AP20" s="282" t="str">
        <f>'Patrak B'!AU32</f>
        <v/>
      </c>
      <c r="AQ20" s="92" t="str">
        <f t="shared" si="10"/>
        <v/>
      </c>
      <c r="AR20" s="92" t="str">
        <f t="shared" si="11"/>
        <v/>
      </c>
      <c r="AS20" s="349" t="str">
        <f t="shared" si="12"/>
        <v/>
      </c>
      <c r="AT20" s="354" t="str">
        <f t="shared" si="13"/>
        <v/>
      </c>
      <c r="AU20" s="351"/>
      <c r="AV20" s="230"/>
    </row>
    <row r="21" spans="1:48" s="191" customFormat="1" ht="19.95" customHeight="1" x14ac:dyDescent="0.3">
      <c r="A21" s="234" t="str">
        <f>'Student Data'!A18</f>
        <v/>
      </c>
      <c r="B21" s="235" t="str">
        <f>IF('Student Data'!B18="","",'Student Data'!B18)</f>
        <v/>
      </c>
      <c r="C21" s="256" t="str">
        <f>IF('Student Data'!C18="","",'Student Data'!C18)</f>
        <v/>
      </c>
      <c r="D21" s="257" t="str">
        <f>IF('Student Data'!D18="","",'Student Data'!D18)</f>
        <v/>
      </c>
      <c r="E21" s="258">
        <f>'Student Data'!E18</f>
        <v>0</v>
      </c>
      <c r="F21" s="258">
        <f>'Student Data'!F18</f>
        <v>0</v>
      </c>
      <c r="G21" s="259" t="str">
        <f>IF('Student Data'!G18="","",'Student Data'!G18)</f>
        <v/>
      </c>
      <c r="H21" s="197"/>
      <c r="I21" s="198"/>
      <c r="J21" s="198"/>
      <c r="K21" s="199"/>
      <c r="L21" s="199"/>
      <c r="M21" s="199"/>
      <c r="N21" s="92" t="str">
        <f t="shared" si="1"/>
        <v/>
      </c>
      <c r="O21" s="206" t="str">
        <f t="shared" si="2"/>
        <v/>
      </c>
      <c r="P21" s="209" t="str">
        <f t="shared" si="0"/>
        <v/>
      </c>
      <c r="Q21" s="198"/>
      <c r="R21" s="198"/>
      <c r="S21" s="198"/>
      <c r="T21" s="199"/>
      <c r="U21" s="199"/>
      <c r="V21" s="199"/>
      <c r="W21" s="92" t="str">
        <f t="shared" si="3"/>
        <v/>
      </c>
      <c r="X21" s="93" t="str">
        <f t="shared" si="4"/>
        <v/>
      </c>
      <c r="Y21" s="197"/>
      <c r="Z21" s="198"/>
      <c r="AA21" s="198"/>
      <c r="AB21" s="198"/>
      <c r="AC21" s="199"/>
      <c r="AD21" s="199"/>
      <c r="AE21" s="92" t="str">
        <f t="shared" si="5"/>
        <v/>
      </c>
      <c r="AF21" s="206" t="str">
        <f t="shared" si="6"/>
        <v/>
      </c>
      <c r="AG21" s="209" t="str">
        <f t="shared" si="7"/>
        <v/>
      </c>
      <c r="AH21" s="197"/>
      <c r="AI21" s="198"/>
      <c r="AJ21" s="198"/>
      <c r="AK21" s="199"/>
      <c r="AL21" s="199"/>
      <c r="AM21" s="199"/>
      <c r="AN21" s="92" t="str">
        <f t="shared" si="8"/>
        <v/>
      </c>
      <c r="AO21" s="93" t="str">
        <f t="shared" si="9"/>
        <v/>
      </c>
      <c r="AP21" s="282" t="str">
        <f>'Patrak B'!AU34</f>
        <v/>
      </c>
      <c r="AQ21" s="92" t="str">
        <f t="shared" si="10"/>
        <v/>
      </c>
      <c r="AR21" s="92" t="str">
        <f t="shared" si="11"/>
        <v/>
      </c>
      <c r="AS21" s="349" t="str">
        <f t="shared" si="12"/>
        <v/>
      </c>
      <c r="AT21" s="354" t="str">
        <f t="shared" si="13"/>
        <v/>
      </c>
      <c r="AU21" s="351"/>
      <c r="AV21" s="230"/>
    </row>
    <row r="22" spans="1:48" s="191" customFormat="1" ht="19.95" customHeight="1" x14ac:dyDescent="0.3">
      <c r="A22" s="234" t="str">
        <f>'Student Data'!A19</f>
        <v/>
      </c>
      <c r="B22" s="235" t="str">
        <f>IF('Student Data'!B19="","",'Student Data'!B19)</f>
        <v/>
      </c>
      <c r="C22" s="256" t="str">
        <f>IF('Student Data'!C19="","",'Student Data'!C19)</f>
        <v/>
      </c>
      <c r="D22" s="257" t="str">
        <f>IF('Student Data'!D19="","",'Student Data'!D19)</f>
        <v/>
      </c>
      <c r="E22" s="258">
        <f>'Student Data'!E19</f>
        <v>0</v>
      </c>
      <c r="F22" s="258">
        <f>'Student Data'!F19</f>
        <v>0</v>
      </c>
      <c r="G22" s="259" t="str">
        <f>IF('Student Data'!G19="","",'Student Data'!G19)</f>
        <v/>
      </c>
      <c r="H22" s="197"/>
      <c r="I22" s="198"/>
      <c r="J22" s="198"/>
      <c r="K22" s="199"/>
      <c r="L22" s="199"/>
      <c r="M22" s="199"/>
      <c r="N22" s="92" t="str">
        <f t="shared" si="1"/>
        <v/>
      </c>
      <c r="O22" s="206" t="str">
        <f t="shared" si="2"/>
        <v/>
      </c>
      <c r="P22" s="209" t="str">
        <f t="shared" si="0"/>
        <v/>
      </c>
      <c r="Q22" s="198"/>
      <c r="R22" s="198"/>
      <c r="S22" s="198"/>
      <c r="T22" s="199"/>
      <c r="U22" s="199"/>
      <c r="V22" s="199"/>
      <c r="W22" s="92" t="str">
        <f t="shared" si="3"/>
        <v/>
      </c>
      <c r="X22" s="93" t="str">
        <f t="shared" si="4"/>
        <v/>
      </c>
      <c r="Y22" s="197"/>
      <c r="Z22" s="198"/>
      <c r="AA22" s="198"/>
      <c r="AB22" s="198"/>
      <c r="AC22" s="199"/>
      <c r="AD22" s="199"/>
      <c r="AE22" s="92" t="str">
        <f t="shared" si="5"/>
        <v/>
      </c>
      <c r="AF22" s="206" t="str">
        <f t="shared" si="6"/>
        <v/>
      </c>
      <c r="AG22" s="209" t="str">
        <f t="shared" si="7"/>
        <v/>
      </c>
      <c r="AH22" s="197"/>
      <c r="AI22" s="198"/>
      <c r="AJ22" s="198"/>
      <c r="AK22" s="199"/>
      <c r="AL22" s="199"/>
      <c r="AM22" s="199"/>
      <c r="AN22" s="92" t="str">
        <f t="shared" si="8"/>
        <v/>
      </c>
      <c r="AO22" s="93" t="str">
        <f t="shared" si="9"/>
        <v/>
      </c>
      <c r="AP22" s="282" t="str">
        <f>'Patrak B'!AU36</f>
        <v/>
      </c>
      <c r="AQ22" s="92" t="str">
        <f t="shared" si="10"/>
        <v/>
      </c>
      <c r="AR22" s="92" t="str">
        <f t="shared" si="11"/>
        <v/>
      </c>
      <c r="AS22" s="349" t="str">
        <f t="shared" si="12"/>
        <v/>
      </c>
      <c r="AT22" s="354" t="str">
        <f t="shared" si="13"/>
        <v/>
      </c>
      <c r="AU22" s="351"/>
      <c r="AV22" s="230"/>
    </row>
    <row r="23" spans="1:48" s="191" customFormat="1" ht="19.95" customHeight="1" x14ac:dyDescent="0.3">
      <c r="A23" s="234" t="str">
        <f>'Student Data'!A20</f>
        <v/>
      </c>
      <c r="B23" s="235" t="str">
        <f>IF('Student Data'!B20="","",'Student Data'!B20)</f>
        <v/>
      </c>
      <c r="C23" s="256" t="str">
        <f>IF('Student Data'!C20="","",'Student Data'!C20)</f>
        <v/>
      </c>
      <c r="D23" s="257" t="str">
        <f>IF('Student Data'!D20="","",'Student Data'!D20)</f>
        <v/>
      </c>
      <c r="E23" s="258">
        <f>'Student Data'!E20</f>
        <v>0</v>
      </c>
      <c r="F23" s="258">
        <f>'Student Data'!F20</f>
        <v>0</v>
      </c>
      <c r="G23" s="259" t="str">
        <f>IF('Student Data'!G20="","",'Student Data'!G20)</f>
        <v/>
      </c>
      <c r="H23" s="197"/>
      <c r="I23" s="198"/>
      <c r="J23" s="198"/>
      <c r="K23" s="199"/>
      <c r="L23" s="199"/>
      <c r="M23" s="199"/>
      <c r="N23" s="92" t="str">
        <f t="shared" si="1"/>
        <v/>
      </c>
      <c r="O23" s="206" t="str">
        <f t="shared" si="2"/>
        <v/>
      </c>
      <c r="P23" s="209" t="str">
        <f t="shared" si="0"/>
        <v/>
      </c>
      <c r="Q23" s="198"/>
      <c r="R23" s="198"/>
      <c r="S23" s="198"/>
      <c r="T23" s="199"/>
      <c r="U23" s="199"/>
      <c r="V23" s="199"/>
      <c r="W23" s="92" t="str">
        <f t="shared" si="3"/>
        <v/>
      </c>
      <c r="X23" s="93" t="str">
        <f t="shared" si="4"/>
        <v/>
      </c>
      <c r="Y23" s="197"/>
      <c r="Z23" s="198"/>
      <c r="AA23" s="198"/>
      <c r="AB23" s="198"/>
      <c r="AC23" s="199"/>
      <c r="AD23" s="199"/>
      <c r="AE23" s="92" t="str">
        <f t="shared" si="5"/>
        <v/>
      </c>
      <c r="AF23" s="206" t="str">
        <f t="shared" si="6"/>
        <v/>
      </c>
      <c r="AG23" s="209" t="str">
        <f t="shared" si="7"/>
        <v/>
      </c>
      <c r="AH23" s="197"/>
      <c r="AI23" s="198"/>
      <c r="AJ23" s="198"/>
      <c r="AK23" s="199"/>
      <c r="AL23" s="199"/>
      <c r="AM23" s="199"/>
      <c r="AN23" s="92" t="str">
        <f t="shared" si="8"/>
        <v/>
      </c>
      <c r="AO23" s="93" t="str">
        <f t="shared" si="9"/>
        <v/>
      </c>
      <c r="AP23" s="282" t="str">
        <f>'Patrak B'!AU38</f>
        <v/>
      </c>
      <c r="AQ23" s="92" t="str">
        <f t="shared" si="10"/>
        <v/>
      </c>
      <c r="AR23" s="92" t="str">
        <f t="shared" si="11"/>
        <v/>
      </c>
      <c r="AS23" s="349" t="str">
        <f t="shared" si="12"/>
        <v/>
      </c>
      <c r="AT23" s="354" t="str">
        <f t="shared" si="13"/>
        <v/>
      </c>
      <c r="AU23" s="351"/>
      <c r="AV23" s="230"/>
    </row>
    <row r="24" spans="1:48" s="191" customFormat="1" ht="19.95" customHeight="1" x14ac:dyDescent="0.3">
      <c r="A24" s="234" t="str">
        <f>'Student Data'!A21</f>
        <v/>
      </c>
      <c r="B24" s="235" t="str">
        <f>IF('Student Data'!B21="","",'Student Data'!B21)</f>
        <v/>
      </c>
      <c r="C24" s="256" t="str">
        <f>IF('Student Data'!C21="","",'Student Data'!C21)</f>
        <v/>
      </c>
      <c r="D24" s="257" t="str">
        <f>IF('Student Data'!D21="","",'Student Data'!D21)</f>
        <v/>
      </c>
      <c r="E24" s="258">
        <f>'Student Data'!E21</f>
        <v>0</v>
      </c>
      <c r="F24" s="258">
        <f>'Student Data'!F21</f>
        <v>0</v>
      </c>
      <c r="G24" s="259" t="str">
        <f>IF('Student Data'!G21="","",'Student Data'!G21)</f>
        <v/>
      </c>
      <c r="H24" s="197"/>
      <c r="I24" s="198"/>
      <c r="J24" s="198"/>
      <c r="K24" s="199"/>
      <c r="L24" s="199"/>
      <c r="M24" s="199"/>
      <c r="N24" s="92" t="str">
        <f t="shared" si="1"/>
        <v/>
      </c>
      <c r="O24" s="206" t="str">
        <f t="shared" si="2"/>
        <v/>
      </c>
      <c r="P24" s="209" t="str">
        <f t="shared" si="0"/>
        <v/>
      </c>
      <c r="Q24" s="198"/>
      <c r="R24" s="198"/>
      <c r="S24" s="198"/>
      <c r="T24" s="199"/>
      <c r="U24" s="199"/>
      <c r="V24" s="199"/>
      <c r="W24" s="92" t="str">
        <f t="shared" si="3"/>
        <v/>
      </c>
      <c r="X24" s="93" t="str">
        <f t="shared" si="4"/>
        <v/>
      </c>
      <c r="Y24" s="197"/>
      <c r="Z24" s="198"/>
      <c r="AA24" s="198"/>
      <c r="AB24" s="198"/>
      <c r="AC24" s="199"/>
      <c r="AD24" s="199"/>
      <c r="AE24" s="92" t="str">
        <f t="shared" si="5"/>
        <v/>
      </c>
      <c r="AF24" s="206" t="str">
        <f t="shared" si="6"/>
        <v/>
      </c>
      <c r="AG24" s="209" t="str">
        <f t="shared" si="7"/>
        <v/>
      </c>
      <c r="AH24" s="197"/>
      <c r="AI24" s="198"/>
      <c r="AJ24" s="198"/>
      <c r="AK24" s="199"/>
      <c r="AL24" s="199"/>
      <c r="AM24" s="199"/>
      <c r="AN24" s="92" t="str">
        <f t="shared" si="8"/>
        <v/>
      </c>
      <c r="AO24" s="93" t="str">
        <f t="shared" si="9"/>
        <v/>
      </c>
      <c r="AP24" s="282" t="str">
        <f>'Patrak B'!AU40</f>
        <v/>
      </c>
      <c r="AQ24" s="92" t="str">
        <f t="shared" si="10"/>
        <v/>
      </c>
      <c r="AR24" s="92" t="str">
        <f t="shared" si="11"/>
        <v/>
      </c>
      <c r="AS24" s="349" t="str">
        <f t="shared" si="12"/>
        <v/>
      </c>
      <c r="AT24" s="354" t="str">
        <f t="shared" si="13"/>
        <v/>
      </c>
      <c r="AU24" s="351"/>
      <c r="AV24" s="230"/>
    </row>
    <row r="25" spans="1:48" s="191" customFormat="1" ht="19.95" customHeight="1" x14ac:dyDescent="0.3">
      <c r="A25" s="234" t="str">
        <f>'Student Data'!A22</f>
        <v/>
      </c>
      <c r="B25" s="235" t="str">
        <f>IF('Student Data'!B22="","",'Student Data'!B22)</f>
        <v/>
      </c>
      <c r="C25" s="256" t="str">
        <f>IF('Student Data'!C22="","",'Student Data'!C22)</f>
        <v/>
      </c>
      <c r="D25" s="257" t="str">
        <f>IF('Student Data'!D22="","",'Student Data'!D22)</f>
        <v/>
      </c>
      <c r="E25" s="258">
        <f>'Student Data'!E22</f>
        <v>0</v>
      </c>
      <c r="F25" s="258">
        <f>'Student Data'!F22</f>
        <v>0</v>
      </c>
      <c r="G25" s="259" t="str">
        <f>IF('Student Data'!G22="","",'Student Data'!G22)</f>
        <v/>
      </c>
      <c r="H25" s="197"/>
      <c r="I25" s="198"/>
      <c r="J25" s="198"/>
      <c r="K25" s="199"/>
      <c r="L25" s="199"/>
      <c r="M25" s="199"/>
      <c r="N25" s="92" t="str">
        <f t="shared" si="1"/>
        <v/>
      </c>
      <c r="O25" s="206" t="str">
        <f t="shared" si="2"/>
        <v/>
      </c>
      <c r="P25" s="209" t="str">
        <f t="shared" si="0"/>
        <v/>
      </c>
      <c r="Q25" s="198"/>
      <c r="R25" s="198"/>
      <c r="S25" s="198"/>
      <c r="T25" s="199"/>
      <c r="U25" s="199"/>
      <c r="V25" s="199"/>
      <c r="W25" s="92" t="str">
        <f t="shared" si="3"/>
        <v/>
      </c>
      <c r="X25" s="93" t="str">
        <f t="shared" si="4"/>
        <v/>
      </c>
      <c r="Y25" s="197"/>
      <c r="Z25" s="198"/>
      <c r="AA25" s="198"/>
      <c r="AB25" s="198"/>
      <c r="AC25" s="199"/>
      <c r="AD25" s="199"/>
      <c r="AE25" s="92" t="str">
        <f t="shared" si="5"/>
        <v/>
      </c>
      <c r="AF25" s="206" t="str">
        <f t="shared" si="6"/>
        <v/>
      </c>
      <c r="AG25" s="209" t="str">
        <f t="shared" si="7"/>
        <v/>
      </c>
      <c r="AH25" s="197"/>
      <c r="AI25" s="198"/>
      <c r="AJ25" s="198"/>
      <c r="AK25" s="199"/>
      <c r="AL25" s="199"/>
      <c r="AM25" s="199"/>
      <c r="AN25" s="92" t="str">
        <f t="shared" si="8"/>
        <v/>
      </c>
      <c r="AO25" s="93" t="str">
        <f t="shared" si="9"/>
        <v/>
      </c>
      <c r="AP25" s="282" t="str">
        <f>'Patrak B'!AU42</f>
        <v/>
      </c>
      <c r="AQ25" s="92" t="str">
        <f t="shared" si="10"/>
        <v/>
      </c>
      <c r="AR25" s="92" t="str">
        <f t="shared" si="11"/>
        <v/>
      </c>
      <c r="AS25" s="349" t="str">
        <f t="shared" si="12"/>
        <v/>
      </c>
      <c r="AT25" s="354" t="str">
        <f t="shared" si="13"/>
        <v/>
      </c>
      <c r="AU25" s="351"/>
      <c r="AV25" s="230"/>
    </row>
    <row r="26" spans="1:48" s="191" customFormat="1" ht="19.95" customHeight="1" x14ac:dyDescent="0.3">
      <c r="A26" s="234" t="str">
        <f>'Student Data'!A23</f>
        <v/>
      </c>
      <c r="B26" s="235" t="str">
        <f>IF('Student Data'!B23="","",'Student Data'!B23)</f>
        <v/>
      </c>
      <c r="C26" s="256" t="str">
        <f>IF('Student Data'!C23="","",'Student Data'!C23)</f>
        <v/>
      </c>
      <c r="D26" s="257" t="str">
        <f>IF('Student Data'!D23="","",'Student Data'!D23)</f>
        <v/>
      </c>
      <c r="E26" s="258">
        <f>'Student Data'!E23</f>
        <v>0</v>
      </c>
      <c r="F26" s="258">
        <f>'Student Data'!F23</f>
        <v>0</v>
      </c>
      <c r="G26" s="259" t="str">
        <f>IF('Student Data'!G23="","",'Student Data'!G23)</f>
        <v/>
      </c>
      <c r="H26" s="197"/>
      <c r="I26" s="198"/>
      <c r="J26" s="198"/>
      <c r="K26" s="199"/>
      <c r="L26" s="199"/>
      <c r="M26" s="199"/>
      <c r="N26" s="92" t="str">
        <f t="shared" si="1"/>
        <v/>
      </c>
      <c r="O26" s="206" t="str">
        <f t="shared" si="2"/>
        <v/>
      </c>
      <c r="P26" s="209" t="str">
        <f t="shared" si="0"/>
        <v/>
      </c>
      <c r="Q26" s="198"/>
      <c r="R26" s="198"/>
      <c r="S26" s="198"/>
      <c r="T26" s="199"/>
      <c r="U26" s="199"/>
      <c r="V26" s="199"/>
      <c r="W26" s="92" t="str">
        <f t="shared" si="3"/>
        <v/>
      </c>
      <c r="X26" s="93" t="str">
        <f t="shared" si="4"/>
        <v/>
      </c>
      <c r="Y26" s="197"/>
      <c r="Z26" s="198"/>
      <c r="AA26" s="198"/>
      <c r="AB26" s="198"/>
      <c r="AC26" s="199"/>
      <c r="AD26" s="199"/>
      <c r="AE26" s="92" t="str">
        <f t="shared" si="5"/>
        <v/>
      </c>
      <c r="AF26" s="206" t="str">
        <f t="shared" si="6"/>
        <v/>
      </c>
      <c r="AG26" s="209" t="str">
        <f t="shared" si="7"/>
        <v/>
      </c>
      <c r="AH26" s="197"/>
      <c r="AI26" s="198"/>
      <c r="AJ26" s="198"/>
      <c r="AK26" s="199"/>
      <c r="AL26" s="199"/>
      <c r="AM26" s="199"/>
      <c r="AN26" s="92" t="str">
        <f t="shared" si="8"/>
        <v/>
      </c>
      <c r="AO26" s="93" t="str">
        <f t="shared" si="9"/>
        <v/>
      </c>
      <c r="AP26" s="282" t="str">
        <f>'Patrak B'!AU44</f>
        <v/>
      </c>
      <c r="AQ26" s="92" t="str">
        <f t="shared" si="10"/>
        <v/>
      </c>
      <c r="AR26" s="92" t="str">
        <f t="shared" si="11"/>
        <v/>
      </c>
      <c r="AS26" s="349" t="str">
        <f t="shared" si="12"/>
        <v/>
      </c>
      <c r="AT26" s="354" t="str">
        <f t="shared" si="13"/>
        <v/>
      </c>
      <c r="AU26" s="351"/>
      <c r="AV26" s="230"/>
    </row>
    <row r="27" spans="1:48" s="191" customFormat="1" ht="19.95" customHeight="1" x14ac:dyDescent="0.3">
      <c r="A27" s="234" t="str">
        <f>'Student Data'!A24</f>
        <v/>
      </c>
      <c r="B27" s="235" t="str">
        <f>IF('Student Data'!B24="","",'Student Data'!B24)</f>
        <v/>
      </c>
      <c r="C27" s="256" t="str">
        <f>IF('Student Data'!C24="","",'Student Data'!C24)</f>
        <v/>
      </c>
      <c r="D27" s="257" t="str">
        <f>IF('Student Data'!D24="","",'Student Data'!D24)</f>
        <v/>
      </c>
      <c r="E27" s="258">
        <f>'Student Data'!E24</f>
        <v>0</v>
      </c>
      <c r="F27" s="258">
        <f>'Student Data'!F24</f>
        <v>0</v>
      </c>
      <c r="G27" s="259" t="str">
        <f>IF('Student Data'!G24="","",'Student Data'!G24)</f>
        <v/>
      </c>
      <c r="H27" s="197"/>
      <c r="I27" s="198"/>
      <c r="J27" s="198"/>
      <c r="K27" s="199"/>
      <c r="L27" s="199"/>
      <c r="M27" s="199"/>
      <c r="N27" s="92" t="str">
        <f t="shared" si="1"/>
        <v/>
      </c>
      <c r="O27" s="206" t="str">
        <f t="shared" si="2"/>
        <v/>
      </c>
      <c r="P27" s="209" t="str">
        <f t="shared" si="0"/>
        <v/>
      </c>
      <c r="Q27" s="198"/>
      <c r="R27" s="198"/>
      <c r="S27" s="198"/>
      <c r="T27" s="199"/>
      <c r="U27" s="199"/>
      <c r="V27" s="199"/>
      <c r="W27" s="92" t="str">
        <f t="shared" si="3"/>
        <v/>
      </c>
      <c r="X27" s="93" t="str">
        <f t="shared" si="4"/>
        <v/>
      </c>
      <c r="Y27" s="197"/>
      <c r="Z27" s="198"/>
      <c r="AA27" s="198"/>
      <c r="AB27" s="198"/>
      <c r="AC27" s="199"/>
      <c r="AD27" s="199"/>
      <c r="AE27" s="92" t="str">
        <f t="shared" si="5"/>
        <v/>
      </c>
      <c r="AF27" s="206" t="str">
        <f t="shared" si="6"/>
        <v/>
      </c>
      <c r="AG27" s="209" t="str">
        <f t="shared" si="7"/>
        <v/>
      </c>
      <c r="AH27" s="197"/>
      <c r="AI27" s="198"/>
      <c r="AJ27" s="198"/>
      <c r="AK27" s="199"/>
      <c r="AL27" s="199"/>
      <c r="AM27" s="199"/>
      <c r="AN27" s="92" t="str">
        <f t="shared" si="8"/>
        <v/>
      </c>
      <c r="AO27" s="93" t="str">
        <f t="shared" si="9"/>
        <v/>
      </c>
      <c r="AP27" s="282" t="str">
        <f>'Patrak B'!AU46</f>
        <v/>
      </c>
      <c r="AQ27" s="92" t="str">
        <f t="shared" si="10"/>
        <v/>
      </c>
      <c r="AR27" s="92" t="str">
        <f t="shared" si="11"/>
        <v/>
      </c>
      <c r="AS27" s="349" t="str">
        <f t="shared" si="12"/>
        <v/>
      </c>
      <c r="AT27" s="354" t="str">
        <f t="shared" si="13"/>
        <v/>
      </c>
      <c r="AU27" s="351"/>
      <c r="AV27" s="230"/>
    </row>
    <row r="28" spans="1:48" s="191" customFormat="1" ht="19.95" customHeight="1" x14ac:dyDescent="0.3">
      <c r="A28" s="234" t="str">
        <f>'Student Data'!A25</f>
        <v/>
      </c>
      <c r="B28" s="235" t="str">
        <f>IF('Student Data'!B25="","",'Student Data'!B25)</f>
        <v/>
      </c>
      <c r="C28" s="256" t="str">
        <f>IF('Student Data'!C25="","",'Student Data'!C25)</f>
        <v/>
      </c>
      <c r="D28" s="257" t="str">
        <f>IF('Student Data'!D25="","",'Student Data'!D25)</f>
        <v/>
      </c>
      <c r="E28" s="258">
        <f>'Student Data'!E25</f>
        <v>0</v>
      </c>
      <c r="F28" s="258">
        <f>'Student Data'!F25</f>
        <v>0</v>
      </c>
      <c r="G28" s="259" t="str">
        <f>IF('Student Data'!G25="","",'Student Data'!G25)</f>
        <v/>
      </c>
      <c r="H28" s="197"/>
      <c r="I28" s="198"/>
      <c r="J28" s="198"/>
      <c r="K28" s="199"/>
      <c r="L28" s="199"/>
      <c r="M28" s="199"/>
      <c r="N28" s="92" t="str">
        <f t="shared" si="1"/>
        <v/>
      </c>
      <c r="O28" s="206" t="str">
        <f t="shared" si="2"/>
        <v/>
      </c>
      <c r="P28" s="209" t="str">
        <f t="shared" si="0"/>
        <v/>
      </c>
      <c r="Q28" s="198"/>
      <c r="R28" s="198"/>
      <c r="S28" s="198"/>
      <c r="T28" s="199"/>
      <c r="U28" s="199"/>
      <c r="V28" s="199"/>
      <c r="W28" s="92" t="str">
        <f t="shared" si="3"/>
        <v/>
      </c>
      <c r="X28" s="93" t="str">
        <f t="shared" si="4"/>
        <v/>
      </c>
      <c r="Y28" s="197"/>
      <c r="Z28" s="198"/>
      <c r="AA28" s="198"/>
      <c r="AB28" s="198"/>
      <c r="AC28" s="199"/>
      <c r="AD28" s="199"/>
      <c r="AE28" s="92" t="str">
        <f t="shared" si="5"/>
        <v/>
      </c>
      <c r="AF28" s="206" t="str">
        <f t="shared" si="6"/>
        <v/>
      </c>
      <c r="AG28" s="209" t="str">
        <f t="shared" si="7"/>
        <v/>
      </c>
      <c r="AH28" s="197"/>
      <c r="AI28" s="198"/>
      <c r="AJ28" s="198"/>
      <c r="AK28" s="199"/>
      <c r="AL28" s="199"/>
      <c r="AM28" s="199"/>
      <c r="AN28" s="92" t="str">
        <f t="shared" si="8"/>
        <v/>
      </c>
      <c r="AO28" s="93" t="str">
        <f t="shared" si="9"/>
        <v/>
      </c>
      <c r="AP28" s="282" t="str">
        <f>'Patrak B'!AU48</f>
        <v/>
      </c>
      <c r="AQ28" s="92" t="str">
        <f t="shared" si="10"/>
        <v/>
      </c>
      <c r="AR28" s="92" t="str">
        <f t="shared" si="11"/>
        <v/>
      </c>
      <c r="AS28" s="349" t="str">
        <f t="shared" si="12"/>
        <v/>
      </c>
      <c r="AT28" s="354" t="str">
        <f t="shared" si="13"/>
        <v/>
      </c>
      <c r="AU28" s="351"/>
      <c r="AV28" s="230"/>
    </row>
    <row r="29" spans="1:48" s="191" customFormat="1" ht="19.95" customHeight="1" x14ac:dyDescent="0.3">
      <c r="A29" s="234" t="str">
        <f>'Student Data'!A26</f>
        <v/>
      </c>
      <c r="B29" s="235" t="str">
        <f>IF('Student Data'!B26="","",'Student Data'!B26)</f>
        <v/>
      </c>
      <c r="C29" s="256" t="str">
        <f>IF('Student Data'!C26="","",'Student Data'!C26)</f>
        <v/>
      </c>
      <c r="D29" s="257" t="str">
        <f>IF('Student Data'!D26="","",'Student Data'!D26)</f>
        <v/>
      </c>
      <c r="E29" s="258">
        <f>'Student Data'!E26</f>
        <v>0</v>
      </c>
      <c r="F29" s="258">
        <f>'Student Data'!F26</f>
        <v>0</v>
      </c>
      <c r="G29" s="259" t="str">
        <f>IF('Student Data'!G26="","",'Student Data'!G26)</f>
        <v/>
      </c>
      <c r="H29" s="197"/>
      <c r="I29" s="198"/>
      <c r="J29" s="198"/>
      <c r="K29" s="199"/>
      <c r="L29" s="199"/>
      <c r="M29" s="199"/>
      <c r="N29" s="92" t="str">
        <f t="shared" si="1"/>
        <v/>
      </c>
      <c r="O29" s="206" t="str">
        <f t="shared" si="2"/>
        <v/>
      </c>
      <c r="P29" s="209" t="str">
        <f t="shared" si="0"/>
        <v/>
      </c>
      <c r="Q29" s="198"/>
      <c r="R29" s="198"/>
      <c r="S29" s="198"/>
      <c r="T29" s="199"/>
      <c r="U29" s="199"/>
      <c r="V29" s="199"/>
      <c r="W29" s="92" t="str">
        <f t="shared" si="3"/>
        <v/>
      </c>
      <c r="X29" s="93" t="str">
        <f t="shared" si="4"/>
        <v/>
      </c>
      <c r="Y29" s="197"/>
      <c r="Z29" s="198"/>
      <c r="AA29" s="198"/>
      <c r="AB29" s="198"/>
      <c r="AC29" s="199"/>
      <c r="AD29" s="199"/>
      <c r="AE29" s="92" t="str">
        <f t="shared" si="5"/>
        <v/>
      </c>
      <c r="AF29" s="206" t="str">
        <f t="shared" si="6"/>
        <v/>
      </c>
      <c r="AG29" s="209" t="str">
        <f t="shared" si="7"/>
        <v/>
      </c>
      <c r="AH29" s="197"/>
      <c r="AI29" s="198"/>
      <c r="AJ29" s="198"/>
      <c r="AK29" s="199"/>
      <c r="AL29" s="199"/>
      <c r="AM29" s="199"/>
      <c r="AN29" s="92" t="str">
        <f t="shared" si="8"/>
        <v/>
      </c>
      <c r="AO29" s="93" t="str">
        <f t="shared" si="9"/>
        <v/>
      </c>
      <c r="AP29" s="282" t="str">
        <f>'Patrak B'!AU50</f>
        <v/>
      </c>
      <c r="AQ29" s="92" t="str">
        <f t="shared" si="10"/>
        <v/>
      </c>
      <c r="AR29" s="92" t="str">
        <f t="shared" si="11"/>
        <v/>
      </c>
      <c r="AS29" s="349" t="str">
        <f t="shared" si="12"/>
        <v/>
      </c>
      <c r="AT29" s="354" t="str">
        <f t="shared" si="13"/>
        <v/>
      </c>
      <c r="AU29" s="351"/>
      <c r="AV29" s="230"/>
    </row>
    <row r="30" spans="1:48" s="191" customFormat="1" ht="19.95" customHeight="1" x14ac:dyDescent="0.3">
      <c r="A30" s="234" t="str">
        <f>'Student Data'!A27</f>
        <v/>
      </c>
      <c r="B30" s="235" t="str">
        <f>IF('Student Data'!B27="","",'Student Data'!B27)</f>
        <v/>
      </c>
      <c r="C30" s="256" t="str">
        <f>IF('Student Data'!C27="","",'Student Data'!C27)</f>
        <v/>
      </c>
      <c r="D30" s="257" t="str">
        <f>IF('Student Data'!D27="","",'Student Data'!D27)</f>
        <v/>
      </c>
      <c r="E30" s="258">
        <f>'Student Data'!E27</f>
        <v>0</v>
      </c>
      <c r="F30" s="258">
        <f>'Student Data'!F27</f>
        <v>0</v>
      </c>
      <c r="G30" s="259" t="str">
        <f>IF('Student Data'!G27="","",'Student Data'!G27)</f>
        <v/>
      </c>
      <c r="H30" s="197"/>
      <c r="I30" s="198"/>
      <c r="J30" s="198"/>
      <c r="K30" s="199"/>
      <c r="L30" s="199"/>
      <c r="M30" s="199"/>
      <c r="N30" s="92" t="str">
        <f t="shared" si="1"/>
        <v/>
      </c>
      <c r="O30" s="206" t="str">
        <f t="shared" si="2"/>
        <v/>
      </c>
      <c r="P30" s="209" t="str">
        <f t="shared" si="0"/>
        <v/>
      </c>
      <c r="Q30" s="198"/>
      <c r="R30" s="198"/>
      <c r="S30" s="198"/>
      <c r="T30" s="199"/>
      <c r="U30" s="199"/>
      <c r="V30" s="199"/>
      <c r="W30" s="92" t="str">
        <f t="shared" si="3"/>
        <v/>
      </c>
      <c r="X30" s="93" t="str">
        <f t="shared" si="4"/>
        <v/>
      </c>
      <c r="Y30" s="197"/>
      <c r="Z30" s="198"/>
      <c r="AA30" s="198"/>
      <c r="AB30" s="198"/>
      <c r="AC30" s="199"/>
      <c r="AD30" s="199"/>
      <c r="AE30" s="92" t="str">
        <f t="shared" si="5"/>
        <v/>
      </c>
      <c r="AF30" s="206" t="str">
        <f t="shared" si="6"/>
        <v/>
      </c>
      <c r="AG30" s="209" t="str">
        <f t="shared" si="7"/>
        <v/>
      </c>
      <c r="AH30" s="197"/>
      <c r="AI30" s="198"/>
      <c r="AJ30" s="198"/>
      <c r="AK30" s="199"/>
      <c r="AL30" s="199"/>
      <c r="AM30" s="199"/>
      <c r="AN30" s="92" t="str">
        <f t="shared" si="8"/>
        <v/>
      </c>
      <c r="AO30" s="93" t="str">
        <f t="shared" si="9"/>
        <v/>
      </c>
      <c r="AP30" s="282" t="str">
        <f>'Patrak B'!AU52</f>
        <v/>
      </c>
      <c r="AQ30" s="92" t="str">
        <f t="shared" si="10"/>
        <v/>
      </c>
      <c r="AR30" s="92" t="str">
        <f t="shared" si="11"/>
        <v/>
      </c>
      <c r="AS30" s="349" t="str">
        <f t="shared" si="12"/>
        <v/>
      </c>
      <c r="AT30" s="354" t="str">
        <f t="shared" si="13"/>
        <v/>
      </c>
      <c r="AU30" s="351"/>
      <c r="AV30" s="230"/>
    </row>
    <row r="31" spans="1:48" s="191" customFormat="1" ht="19.95" customHeight="1" x14ac:dyDescent="0.3">
      <c r="A31" s="234" t="str">
        <f>'Student Data'!A28</f>
        <v/>
      </c>
      <c r="B31" s="235" t="str">
        <f>IF('Student Data'!B28="","",'Student Data'!B28)</f>
        <v/>
      </c>
      <c r="C31" s="256" t="str">
        <f>IF('Student Data'!C28="","",'Student Data'!C28)</f>
        <v/>
      </c>
      <c r="D31" s="257" t="str">
        <f>IF('Student Data'!D28="","",'Student Data'!D28)</f>
        <v/>
      </c>
      <c r="E31" s="258">
        <f>'Student Data'!E28</f>
        <v>0</v>
      </c>
      <c r="F31" s="258">
        <f>'Student Data'!F28</f>
        <v>0</v>
      </c>
      <c r="G31" s="259" t="str">
        <f>IF('Student Data'!G28="","",'Student Data'!G28)</f>
        <v/>
      </c>
      <c r="H31" s="197"/>
      <c r="I31" s="198"/>
      <c r="J31" s="198"/>
      <c r="K31" s="199"/>
      <c r="L31" s="199"/>
      <c r="M31" s="199"/>
      <c r="N31" s="92" t="str">
        <f t="shared" si="1"/>
        <v/>
      </c>
      <c r="O31" s="206" t="str">
        <f t="shared" si="2"/>
        <v/>
      </c>
      <c r="P31" s="209" t="str">
        <f t="shared" si="0"/>
        <v/>
      </c>
      <c r="Q31" s="198"/>
      <c r="R31" s="198"/>
      <c r="S31" s="198"/>
      <c r="T31" s="199"/>
      <c r="U31" s="199"/>
      <c r="V31" s="199"/>
      <c r="W31" s="92" t="str">
        <f t="shared" si="3"/>
        <v/>
      </c>
      <c r="X31" s="93" t="str">
        <f t="shared" si="4"/>
        <v/>
      </c>
      <c r="Y31" s="197"/>
      <c r="Z31" s="198"/>
      <c r="AA31" s="198"/>
      <c r="AB31" s="198"/>
      <c r="AC31" s="199"/>
      <c r="AD31" s="199"/>
      <c r="AE31" s="92" t="str">
        <f t="shared" si="5"/>
        <v/>
      </c>
      <c r="AF31" s="206" t="str">
        <f t="shared" si="6"/>
        <v/>
      </c>
      <c r="AG31" s="209" t="str">
        <f t="shared" si="7"/>
        <v/>
      </c>
      <c r="AH31" s="197"/>
      <c r="AI31" s="198"/>
      <c r="AJ31" s="198"/>
      <c r="AK31" s="199"/>
      <c r="AL31" s="199"/>
      <c r="AM31" s="199"/>
      <c r="AN31" s="92" t="str">
        <f t="shared" si="8"/>
        <v/>
      </c>
      <c r="AO31" s="93" t="str">
        <f t="shared" si="9"/>
        <v/>
      </c>
      <c r="AP31" s="282" t="str">
        <f>'Patrak B'!AU54</f>
        <v/>
      </c>
      <c r="AQ31" s="92" t="str">
        <f t="shared" si="10"/>
        <v/>
      </c>
      <c r="AR31" s="92" t="str">
        <f t="shared" si="11"/>
        <v/>
      </c>
      <c r="AS31" s="349" t="str">
        <f t="shared" si="12"/>
        <v/>
      </c>
      <c r="AT31" s="354" t="str">
        <f t="shared" si="13"/>
        <v/>
      </c>
      <c r="AU31" s="351"/>
      <c r="AV31" s="230"/>
    </row>
    <row r="32" spans="1:48" s="191" customFormat="1" ht="19.95" customHeight="1" x14ac:dyDescent="0.3">
      <c r="A32" s="234" t="str">
        <f>'Student Data'!A29</f>
        <v/>
      </c>
      <c r="B32" s="235" t="str">
        <f>IF('Student Data'!B29="","",'Student Data'!B29)</f>
        <v/>
      </c>
      <c r="C32" s="256" t="str">
        <f>IF('Student Data'!C29="","",'Student Data'!C29)</f>
        <v/>
      </c>
      <c r="D32" s="257" t="str">
        <f>IF('Student Data'!D29="","",'Student Data'!D29)</f>
        <v/>
      </c>
      <c r="E32" s="258">
        <f>'Student Data'!E29</f>
        <v>0</v>
      </c>
      <c r="F32" s="258">
        <f>'Student Data'!F29</f>
        <v>0</v>
      </c>
      <c r="G32" s="259" t="str">
        <f>IF('Student Data'!G29="","",'Student Data'!G29)</f>
        <v/>
      </c>
      <c r="H32" s="197"/>
      <c r="I32" s="198"/>
      <c r="J32" s="198"/>
      <c r="K32" s="199"/>
      <c r="L32" s="199"/>
      <c r="M32" s="199"/>
      <c r="N32" s="92" t="str">
        <f t="shared" si="1"/>
        <v/>
      </c>
      <c r="O32" s="206" t="str">
        <f t="shared" si="2"/>
        <v/>
      </c>
      <c r="P32" s="209" t="str">
        <f t="shared" si="0"/>
        <v/>
      </c>
      <c r="Q32" s="198"/>
      <c r="R32" s="198"/>
      <c r="S32" s="198"/>
      <c r="T32" s="199"/>
      <c r="U32" s="199"/>
      <c r="V32" s="199"/>
      <c r="W32" s="92" t="str">
        <f t="shared" si="3"/>
        <v/>
      </c>
      <c r="X32" s="93" t="str">
        <f t="shared" si="4"/>
        <v/>
      </c>
      <c r="Y32" s="197"/>
      <c r="Z32" s="198"/>
      <c r="AA32" s="198"/>
      <c r="AB32" s="198"/>
      <c r="AC32" s="199"/>
      <c r="AD32" s="199"/>
      <c r="AE32" s="92" t="str">
        <f t="shared" si="5"/>
        <v/>
      </c>
      <c r="AF32" s="206" t="str">
        <f t="shared" si="6"/>
        <v/>
      </c>
      <c r="AG32" s="209" t="str">
        <f t="shared" si="7"/>
        <v/>
      </c>
      <c r="AH32" s="197"/>
      <c r="AI32" s="198"/>
      <c r="AJ32" s="198"/>
      <c r="AK32" s="199"/>
      <c r="AL32" s="199"/>
      <c r="AM32" s="199"/>
      <c r="AN32" s="92" t="str">
        <f t="shared" si="8"/>
        <v/>
      </c>
      <c r="AO32" s="93" t="str">
        <f t="shared" si="9"/>
        <v/>
      </c>
      <c r="AP32" s="282" t="str">
        <f>'Patrak B'!AU56</f>
        <v/>
      </c>
      <c r="AQ32" s="92" t="str">
        <f t="shared" si="10"/>
        <v/>
      </c>
      <c r="AR32" s="92" t="str">
        <f t="shared" si="11"/>
        <v/>
      </c>
      <c r="AS32" s="349" t="str">
        <f t="shared" si="12"/>
        <v/>
      </c>
      <c r="AT32" s="354" t="str">
        <f t="shared" si="13"/>
        <v/>
      </c>
      <c r="AU32" s="351"/>
      <c r="AV32" s="230"/>
    </row>
    <row r="33" spans="1:48" s="191" customFormat="1" ht="19.95" customHeight="1" x14ac:dyDescent="0.3">
      <c r="A33" s="272" t="str">
        <f>'Student Data'!A30</f>
        <v/>
      </c>
      <c r="B33" s="235" t="str">
        <f>IF('Student Data'!B30="","",'Student Data'!B30)</f>
        <v/>
      </c>
      <c r="C33" s="256" t="str">
        <f>IF('Student Data'!C30="","",'Student Data'!C30)</f>
        <v/>
      </c>
      <c r="D33" s="273" t="str">
        <f>IF('Student Data'!D30="","",'Student Data'!D30)</f>
        <v/>
      </c>
      <c r="E33" s="274">
        <f>'Student Data'!E30</f>
        <v>0</v>
      </c>
      <c r="F33" s="274">
        <f>'Student Data'!F30</f>
        <v>0</v>
      </c>
      <c r="G33" s="259" t="str">
        <f>IF('Student Data'!G30="","",'Student Data'!G30)</f>
        <v/>
      </c>
      <c r="H33" s="197"/>
      <c r="I33" s="198"/>
      <c r="J33" s="198"/>
      <c r="K33" s="199"/>
      <c r="L33" s="199"/>
      <c r="M33" s="199"/>
      <c r="N33" s="92" t="str">
        <f t="shared" ref="N33:N67" si="14">IF((AND(H33="",I33="",J33="",K33="",L33="",M33="")),"",SUM(H33:M33))</f>
        <v/>
      </c>
      <c r="O33" s="206" t="str">
        <f t="shared" ref="O33:O67" si="15">IF(N33="","",IF(N33&gt;159,"A",IF(N33&gt;129,"B",IF(N33&gt;99,"C",IF(N33&gt;69,"D",IF(N33&lt;70,"E",))))))</f>
        <v/>
      </c>
      <c r="P33" s="209" t="str">
        <f t="shared" ref="P33:P67" si="16">A33</f>
        <v/>
      </c>
      <c r="Q33" s="198"/>
      <c r="R33" s="198"/>
      <c r="S33" s="198"/>
      <c r="T33" s="199"/>
      <c r="U33" s="199"/>
      <c r="V33" s="199"/>
      <c r="W33" s="92" t="str">
        <f t="shared" ref="W33:W67" si="17">IF((AND(Q33="",R33="",S33="",T33="",U33="",V33="")),"",SUM(Q33:V33))</f>
        <v/>
      </c>
      <c r="X33" s="93" t="str">
        <f t="shared" ref="X33:X67" si="18">IF(W33="","",IF(W33&gt;159,"A",IF(W33&gt;129,"B",IF(W33&gt;99,"C",IF(W33&gt;69,"D",IF(W33&lt;70,"E",))))))</f>
        <v/>
      </c>
      <c r="Y33" s="197"/>
      <c r="Z33" s="198"/>
      <c r="AA33" s="198"/>
      <c r="AB33" s="198"/>
      <c r="AC33" s="199"/>
      <c r="AD33" s="199"/>
      <c r="AE33" s="92" t="str">
        <f t="shared" ref="AE33:AE67" si="19">IF((AND(Y33="",Z33="",AA33="",AB33="",AC33="",AD33="")),"",SUM(Y33:AD33))</f>
        <v/>
      </c>
      <c r="AF33" s="206" t="str">
        <f t="shared" ref="AF33:AF67" si="20">IF(AE33="","",IF(AE33&gt;159,"A",IF(AE33&gt;129,"B",IF(AE33&gt;99,"C",IF(AE33&gt;69,"D",IF(AE33&lt;70,"E",))))))</f>
        <v/>
      </c>
      <c r="AG33" s="209" t="str">
        <f t="shared" si="7"/>
        <v/>
      </c>
      <c r="AH33" s="197"/>
      <c r="AI33" s="198"/>
      <c r="AJ33" s="198"/>
      <c r="AK33" s="199"/>
      <c r="AL33" s="199"/>
      <c r="AM33" s="199"/>
      <c r="AN33" s="92" t="str">
        <f t="shared" si="8"/>
        <v/>
      </c>
      <c r="AO33" s="93" t="str">
        <f t="shared" si="9"/>
        <v/>
      </c>
      <c r="AP33" s="282" t="str">
        <f>'Patrak B'!AU58</f>
        <v/>
      </c>
      <c r="AQ33" s="92" t="str">
        <f t="shared" ref="AQ33:AQ67" si="21">IF(AP33="","",IF(AP33&gt;159,"A",IF(AP33&gt;129,"B",IF(AP33&gt;99,"C",IF(AP33&gt;69,"D",IF(AP33&lt;70,"E",))))))</f>
        <v/>
      </c>
      <c r="AR33" s="92" t="str">
        <f t="shared" si="11"/>
        <v/>
      </c>
      <c r="AS33" s="349" t="str">
        <f t="shared" si="12"/>
        <v/>
      </c>
      <c r="AT33" s="354" t="str">
        <f t="shared" si="13"/>
        <v/>
      </c>
      <c r="AU33" s="351"/>
      <c r="AV33" s="230"/>
    </row>
    <row r="34" spans="1:48" s="191" customFormat="1" ht="19.95" customHeight="1" x14ac:dyDescent="0.3">
      <c r="A34" s="234" t="str">
        <f>'Student Data'!A31</f>
        <v/>
      </c>
      <c r="B34" s="264" t="str">
        <f>IF('Student Data'!B31="","",'Student Data'!B31)</f>
        <v/>
      </c>
      <c r="C34" s="265" t="str">
        <f>IF('Student Data'!C31="","",'Student Data'!C31)</f>
        <v/>
      </c>
      <c r="D34" s="257" t="str">
        <f>IF('Student Data'!D31="","",'Student Data'!D31)</f>
        <v/>
      </c>
      <c r="E34" s="258">
        <f>'Student Data'!E31</f>
        <v>0</v>
      </c>
      <c r="F34" s="258">
        <f>'Student Data'!F31</f>
        <v>0</v>
      </c>
      <c r="G34" s="266" t="str">
        <f>IF('Student Data'!G31="","",'Student Data'!G31)</f>
        <v/>
      </c>
      <c r="H34" s="267"/>
      <c r="I34" s="198"/>
      <c r="J34" s="268"/>
      <c r="K34" s="269"/>
      <c r="L34" s="269"/>
      <c r="M34" s="269"/>
      <c r="N34" s="238" t="str">
        <f t="shared" si="14"/>
        <v/>
      </c>
      <c r="O34" s="270" t="str">
        <f t="shared" si="15"/>
        <v/>
      </c>
      <c r="P34" s="239" t="str">
        <f t="shared" si="16"/>
        <v/>
      </c>
      <c r="Q34" s="198"/>
      <c r="R34" s="268"/>
      <c r="S34" s="268"/>
      <c r="T34" s="269"/>
      <c r="U34" s="269"/>
      <c r="V34" s="269"/>
      <c r="W34" s="238" t="str">
        <f t="shared" si="17"/>
        <v/>
      </c>
      <c r="X34" s="271" t="str">
        <f t="shared" si="18"/>
        <v/>
      </c>
      <c r="Y34" s="267"/>
      <c r="Z34" s="268"/>
      <c r="AA34" s="268"/>
      <c r="AB34" s="198"/>
      <c r="AC34" s="269"/>
      <c r="AD34" s="269"/>
      <c r="AE34" s="331" t="str">
        <f t="shared" si="19"/>
        <v/>
      </c>
      <c r="AF34" s="270" t="str">
        <f t="shared" si="20"/>
        <v/>
      </c>
      <c r="AG34" s="209" t="str">
        <f t="shared" si="7"/>
        <v/>
      </c>
      <c r="AH34" s="197"/>
      <c r="AI34" s="268"/>
      <c r="AJ34" s="268"/>
      <c r="AK34" s="269"/>
      <c r="AL34" s="269"/>
      <c r="AM34" s="269"/>
      <c r="AN34" s="344" t="str">
        <f t="shared" si="8"/>
        <v/>
      </c>
      <c r="AO34" s="271" t="str">
        <f t="shared" si="9"/>
        <v/>
      </c>
      <c r="AP34" s="282" t="str">
        <f>'Patrak B'!AU60</f>
        <v/>
      </c>
      <c r="AQ34" s="92" t="str">
        <f t="shared" si="21"/>
        <v/>
      </c>
      <c r="AR34" s="92" t="str">
        <f t="shared" si="11"/>
        <v/>
      </c>
      <c r="AS34" s="349" t="str">
        <f t="shared" si="12"/>
        <v/>
      </c>
      <c r="AT34" s="354" t="str">
        <f t="shared" si="13"/>
        <v/>
      </c>
      <c r="AU34" s="351"/>
      <c r="AV34" s="230"/>
    </row>
    <row r="35" spans="1:48" s="191" customFormat="1" ht="19.95" customHeight="1" x14ac:dyDescent="0.3">
      <c r="A35" s="234" t="str">
        <f>'Student Data'!A32</f>
        <v/>
      </c>
      <c r="B35" s="235" t="str">
        <f>IF('Student Data'!B32="","",'Student Data'!B32)</f>
        <v/>
      </c>
      <c r="C35" s="256" t="str">
        <f>IF('Student Data'!C32="","",'Student Data'!C32)</f>
        <v/>
      </c>
      <c r="D35" s="257" t="str">
        <f>IF('Student Data'!D32="","",'Student Data'!D32)</f>
        <v/>
      </c>
      <c r="E35" s="258">
        <f>'Student Data'!E32</f>
        <v>0</v>
      </c>
      <c r="F35" s="258">
        <f>'Student Data'!F32</f>
        <v>0</v>
      </c>
      <c r="G35" s="259" t="str">
        <f>IF('Student Data'!G32="","",'Student Data'!G32)</f>
        <v/>
      </c>
      <c r="H35" s="197"/>
      <c r="I35" s="198"/>
      <c r="J35" s="198"/>
      <c r="K35" s="199"/>
      <c r="L35" s="199"/>
      <c r="M35" s="199"/>
      <c r="N35" s="92" t="str">
        <f t="shared" si="14"/>
        <v/>
      </c>
      <c r="O35" s="206" t="str">
        <f t="shared" si="15"/>
        <v/>
      </c>
      <c r="P35" s="209" t="str">
        <f t="shared" si="16"/>
        <v/>
      </c>
      <c r="Q35" s="198"/>
      <c r="R35" s="198"/>
      <c r="S35" s="198"/>
      <c r="T35" s="199"/>
      <c r="U35" s="199"/>
      <c r="V35" s="199"/>
      <c r="W35" s="92" t="str">
        <f t="shared" si="17"/>
        <v/>
      </c>
      <c r="X35" s="93" t="str">
        <f t="shared" si="18"/>
        <v/>
      </c>
      <c r="Y35" s="197"/>
      <c r="Z35" s="198"/>
      <c r="AA35" s="198"/>
      <c r="AB35" s="198"/>
      <c r="AC35" s="199"/>
      <c r="AD35" s="199"/>
      <c r="AE35" s="92" t="str">
        <f t="shared" si="19"/>
        <v/>
      </c>
      <c r="AF35" s="206" t="str">
        <f t="shared" si="20"/>
        <v/>
      </c>
      <c r="AG35" s="209" t="str">
        <f t="shared" si="7"/>
        <v/>
      </c>
      <c r="AH35" s="197"/>
      <c r="AI35" s="198"/>
      <c r="AJ35" s="198"/>
      <c r="AK35" s="199"/>
      <c r="AL35" s="199"/>
      <c r="AM35" s="199"/>
      <c r="AN35" s="92" t="str">
        <f t="shared" si="8"/>
        <v/>
      </c>
      <c r="AO35" s="93" t="str">
        <f t="shared" si="9"/>
        <v/>
      </c>
      <c r="AP35" s="282" t="str">
        <f>'Patrak B'!AU62</f>
        <v/>
      </c>
      <c r="AQ35" s="92" t="str">
        <f t="shared" si="21"/>
        <v/>
      </c>
      <c r="AR35" s="92" t="str">
        <f t="shared" si="11"/>
        <v/>
      </c>
      <c r="AS35" s="349" t="str">
        <f t="shared" si="12"/>
        <v/>
      </c>
      <c r="AT35" s="354" t="str">
        <f t="shared" si="13"/>
        <v/>
      </c>
      <c r="AU35" s="351"/>
      <c r="AV35" s="230"/>
    </row>
    <row r="36" spans="1:48" s="191" customFormat="1" ht="19.95" customHeight="1" x14ac:dyDescent="0.3">
      <c r="A36" s="234" t="str">
        <f>'Student Data'!A33</f>
        <v/>
      </c>
      <c r="B36" s="235" t="str">
        <f>IF('Student Data'!B33="","",'Student Data'!B33)</f>
        <v/>
      </c>
      <c r="C36" s="256" t="str">
        <f>IF('Student Data'!C33="","",'Student Data'!C33)</f>
        <v/>
      </c>
      <c r="D36" s="257" t="str">
        <f>IF('Student Data'!D33="","",'Student Data'!D33)</f>
        <v/>
      </c>
      <c r="E36" s="258">
        <f>'Student Data'!E33</f>
        <v>0</v>
      </c>
      <c r="F36" s="258">
        <f>'Student Data'!F33</f>
        <v>0</v>
      </c>
      <c r="G36" s="259" t="str">
        <f>IF('Student Data'!G33="","",'Student Data'!G33)</f>
        <v/>
      </c>
      <c r="H36" s="197"/>
      <c r="I36" s="198"/>
      <c r="J36" s="198"/>
      <c r="K36" s="199"/>
      <c r="L36" s="199"/>
      <c r="M36" s="199"/>
      <c r="N36" s="92" t="str">
        <f t="shared" si="14"/>
        <v/>
      </c>
      <c r="O36" s="206" t="str">
        <f t="shared" si="15"/>
        <v/>
      </c>
      <c r="P36" s="209" t="str">
        <f t="shared" si="16"/>
        <v/>
      </c>
      <c r="Q36" s="198"/>
      <c r="R36" s="198"/>
      <c r="S36" s="198"/>
      <c r="T36" s="199"/>
      <c r="U36" s="199"/>
      <c r="V36" s="199"/>
      <c r="W36" s="92" t="str">
        <f t="shared" si="17"/>
        <v/>
      </c>
      <c r="X36" s="93" t="str">
        <f t="shared" si="18"/>
        <v/>
      </c>
      <c r="Y36" s="197"/>
      <c r="Z36" s="198"/>
      <c r="AA36" s="198"/>
      <c r="AB36" s="198"/>
      <c r="AC36" s="199"/>
      <c r="AD36" s="199"/>
      <c r="AE36" s="92" t="str">
        <f t="shared" si="19"/>
        <v/>
      </c>
      <c r="AF36" s="206" t="str">
        <f t="shared" si="20"/>
        <v/>
      </c>
      <c r="AG36" s="209" t="str">
        <f t="shared" si="7"/>
        <v/>
      </c>
      <c r="AH36" s="197"/>
      <c r="AI36" s="198"/>
      <c r="AJ36" s="198"/>
      <c r="AK36" s="199"/>
      <c r="AL36" s="199"/>
      <c r="AM36" s="199"/>
      <c r="AN36" s="92" t="str">
        <f t="shared" si="8"/>
        <v/>
      </c>
      <c r="AO36" s="93" t="str">
        <f t="shared" si="9"/>
        <v/>
      </c>
      <c r="AP36" s="282" t="str">
        <f>'Patrak B'!AU64</f>
        <v/>
      </c>
      <c r="AQ36" s="92" t="str">
        <f t="shared" si="21"/>
        <v/>
      </c>
      <c r="AR36" s="92" t="str">
        <f t="shared" si="11"/>
        <v/>
      </c>
      <c r="AS36" s="349" t="str">
        <f t="shared" si="12"/>
        <v/>
      </c>
      <c r="AT36" s="354" t="str">
        <f t="shared" si="13"/>
        <v/>
      </c>
      <c r="AU36" s="351"/>
      <c r="AV36" s="230"/>
    </row>
    <row r="37" spans="1:48" s="191" customFormat="1" ht="19.95" customHeight="1" x14ac:dyDescent="0.3">
      <c r="A37" s="234" t="str">
        <f>'Student Data'!A34</f>
        <v/>
      </c>
      <c r="B37" s="235" t="str">
        <f>IF('Student Data'!B34="","",'Student Data'!B34)</f>
        <v/>
      </c>
      <c r="C37" s="256" t="str">
        <f>IF('Student Data'!C34="","",'Student Data'!C34)</f>
        <v/>
      </c>
      <c r="D37" s="257" t="str">
        <f>IF('Student Data'!D34="","",'Student Data'!D34)</f>
        <v/>
      </c>
      <c r="E37" s="258">
        <f>'Student Data'!E34</f>
        <v>0</v>
      </c>
      <c r="F37" s="258">
        <f>'Student Data'!F34</f>
        <v>0</v>
      </c>
      <c r="G37" s="259" t="str">
        <f>IF('Student Data'!G34="","",'Student Data'!G34)</f>
        <v/>
      </c>
      <c r="H37" s="197"/>
      <c r="I37" s="198"/>
      <c r="J37" s="198"/>
      <c r="K37" s="199"/>
      <c r="L37" s="199"/>
      <c r="M37" s="199"/>
      <c r="N37" s="92" t="str">
        <f t="shared" si="14"/>
        <v/>
      </c>
      <c r="O37" s="206" t="str">
        <f t="shared" si="15"/>
        <v/>
      </c>
      <c r="P37" s="209" t="str">
        <f t="shared" si="16"/>
        <v/>
      </c>
      <c r="Q37" s="198"/>
      <c r="R37" s="198"/>
      <c r="S37" s="198"/>
      <c r="T37" s="199"/>
      <c r="U37" s="199"/>
      <c r="V37" s="199"/>
      <c r="W37" s="92" t="str">
        <f t="shared" si="17"/>
        <v/>
      </c>
      <c r="X37" s="93" t="str">
        <f t="shared" si="18"/>
        <v/>
      </c>
      <c r="Y37" s="197"/>
      <c r="Z37" s="198"/>
      <c r="AA37" s="198"/>
      <c r="AB37" s="198"/>
      <c r="AC37" s="199"/>
      <c r="AD37" s="199"/>
      <c r="AE37" s="92" t="str">
        <f t="shared" si="19"/>
        <v/>
      </c>
      <c r="AF37" s="206" t="str">
        <f t="shared" si="20"/>
        <v/>
      </c>
      <c r="AG37" s="209" t="str">
        <f t="shared" si="7"/>
        <v/>
      </c>
      <c r="AH37" s="197"/>
      <c r="AI37" s="198"/>
      <c r="AJ37" s="198"/>
      <c r="AK37" s="199"/>
      <c r="AL37" s="199"/>
      <c r="AM37" s="199"/>
      <c r="AN37" s="92" t="str">
        <f t="shared" si="8"/>
        <v/>
      </c>
      <c r="AO37" s="93" t="str">
        <f t="shared" si="9"/>
        <v/>
      </c>
      <c r="AP37" s="282" t="str">
        <f>'Patrak B'!AU66</f>
        <v/>
      </c>
      <c r="AQ37" s="92" t="str">
        <f t="shared" si="21"/>
        <v/>
      </c>
      <c r="AR37" s="92" t="str">
        <f t="shared" si="11"/>
        <v/>
      </c>
      <c r="AS37" s="349" t="str">
        <f t="shared" si="12"/>
        <v/>
      </c>
      <c r="AT37" s="354" t="str">
        <f t="shared" si="13"/>
        <v/>
      </c>
      <c r="AU37" s="351"/>
      <c r="AV37" s="230"/>
    </row>
    <row r="38" spans="1:48" s="191" customFormat="1" ht="19.95" customHeight="1" x14ac:dyDescent="0.3">
      <c r="A38" s="234" t="str">
        <f>'Student Data'!A35</f>
        <v/>
      </c>
      <c r="B38" s="235" t="str">
        <f>IF('Student Data'!B35="","",'Student Data'!B35)</f>
        <v/>
      </c>
      <c r="C38" s="256" t="str">
        <f>IF('Student Data'!C35="","",'Student Data'!C35)</f>
        <v/>
      </c>
      <c r="D38" s="257" t="str">
        <f>IF('Student Data'!D35="","",'Student Data'!D35)</f>
        <v/>
      </c>
      <c r="E38" s="258">
        <f>'Student Data'!E35</f>
        <v>0</v>
      </c>
      <c r="F38" s="258">
        <f>'Student Data'!F35</f>
        <v>0</v>
      </c>
      <c r="G38" s="259" t="str">
        <f>IF('Student Data'!G35="","",'Student Data'!G35)</f>
        <v/>
      </c>
      <c r="H38" s="197"/>
      <c r="I38" s="198"/>
      <c r="J38" s="198"/>
      <c r="K38" s="199"/>
      <c r="L38" s="199"/>
      <c r="M38" s="199"/>
      <c r="N38" s="92" t="str">
        <f t="shared" si="14"/>
        <v/>
      </c>
      <c r="O38" s="206" t="str">
        <f t="shared" si="15"/>
        <v/>
      </c>
      <c r="P38" s="209" t="str">
        <f t="shared" si="16"/>
        <v/>
      </c>
      <c r="Q38" s="198"/>
      <c r="R38" s="198"/>
      <c r="S38" s="198"/>
      <c r="T38" s="199"/>
      <c r="U38" s="199"/>
      <c r="V38" s="199"/>
      <c r="W38" s="92" t="str">
        <f t="shared" si="17"/>
        <v/>
      </c>
      <c r="X38" s="93" t="str">
        <f t="shared" si="18"/>
        <v/>
      </c>
      <c r="Y38" s="197"/>
      <c r="Z38" s="198"/>
      <c r="AA38" s="198"/>
      <c r="AB38" s="198"/>
      <c r="AC38" s="199"/>
      <c r="AD38" s="199"/>
      <c r="AE38" s="92" t="str">
        <f t="shared" si="19"/>
        <v/>
      </c>
      <c r="AF38" s="206" t="str">
        <f t="shared" si="20"/>
        <v/>
      </c>
      <c r="AG38" s="209" t="str">
        <f t="shared" si="7"/>
        <v/>
      </c>
      <c r="AH38" s="197"/>
      <c r="AI38" s="198"/>
      <c r="AJ38" s="198"/>
      <c r="AK38" s="199"/>
      <c r="AL38" s="199"/>
      <c r="AM38" s="199"/>
      <c r="AN38" s="92" t="str">
        <f t="shared" si="8"/>
        <v/>
      </c>
      <c r="AO38" s="93" t="str">
        <f t="shared" si="9"/>
        <v/>
      </c>
      <c r="AP38" s="282" t="str">
        <f>'Patrak B'!AU68</f>
        <v/>
      </c>
      <c r="AQ38" s="92" t="str">
        <f t="shared" si="21"/>
        <v/>
      </c>
      <c r="AR38" s="92" t="str">
        <f t="shared" si="11"/>
        <v/>
      </c>
      <c r="AS38" s="349" t="str">
        <f t="shared" si="12"/>
        <v/>
      </c>
      <c r="AT38" s="354" t="str">
        <f t="shared" si="13"/>
        <v/>
      </c>
      <c r="AU38" s="351"/>
      <c r="AV38" s="230"/>
    </row>
    <row r="39" spans="1:48" s="191" customFormat="1" ht="19.95" customHeight="1" x14ac:dyDescent="0.3">
      <c r="A39" s="234" t="str">
        <f>'Student Data'!A36</f>
        <v/>
      </c>
      <c r="B39" s="235" t="str">
        <f>IF('Student Data'!B36="","",'Student Data'!B36)</f>
        <v/>
      </c>
      <c r="C39" s="256" t="str">
        <f>IF('Student Data'!C36="","",'Student Data'!C36)</f>
        <v/>
      </c>
      <c r="D39" s="257" t="str">
        <f>IF('Student Data'!D36="","",'Student Data'!D36)</f>
        <v/>
      </c>
      <c r="E39" s="258">
        <f>'Student Data'!E36</f>
        <v>0</v>
      </c>
      <c r="F39" s="258">
        <f>'Student Data'!F36</f>
        <v>0</v>
      </c>
      <c r="G39" s="259" t="str">
        <f>IF('Student Data'!G36="","",'Student Data'!G36)</f>
        <v/>
      </c>
      <c r="H39" s="197"/>
      <c r="I39" s="198"/>
      <c r="J39" s="198"/>
      <c r="K39" s="199"/>
      <c r="L39" s="199"/>
      <c r="M39" s="199"/>
      <c r="N39" s="92" t="str">
        <f t="shared" si="14"/>
        <v/>
      </c>
      <c r="O39" s="206" t="str">
        <f t="shared" si="15"/>
        <v/>
      </c>
      <c r="P39" s="209" t="str">
        <f t="shared" si="16"/>
        <v/>
      </c>
      <c r="Q39" s="198"/>
      <c r="R39" s="198"/>
      <c r="S39" s="198"/>
      <c r="T39" s="199"/>
      <c r="U39" s="199"/>
      <c r="V39" s="199"/>
      <c r="W39" s="92" t="str">
        <f t="shared" si="17"/>
        <v/>
      </c>
      <c r="X39" s="93" t="str">
        <f t="shared" si="18"/>
        <v/>
      </c>
      <c r="Y39" s="197"/>
      <c r="Z39" s="198"/>
      <c r="AA39" s="198"/>
      <c r="AB39" s="198"/>
      <c r="AC39" s="199"/>
      <c r="AD39" s="199"/>
      <c r="AE39" s="92" t="str">
        <f t="shared" si="19"/>
        <v/>
      </c>
      <c r="AF39" s="206" t="str">
        <f t="shared" si="20"/>
        <v/>
      </c>
      <c r="AG39" s="209" t="str">
        <f t="shared" si="7"/>
        <v/>
      </c>
      <c r="AH39" s="197"/>
      <c r="AI39" s="198"/>
      <c r="AJ39" s="198"/>
      <c r="AK39" s="199"/>
      <c r="AL39" s="199"/>
      <c r="AM39" s="199"/>
      <c r="AN39" s="92" t="str">
        <f t="shared" si="8"/>
        <v/>
      </c>
      <c r="AO39" s="93" t="str">
        <f t="shared" si="9"/>
        <v/>
      </c>
      <c r="AP39" s="282" t="str">
        <f>'Patrak B'!AU70</f>
        <v/>
      </c>
      <c r="AQ39" s="92" t="str">
        <f t="shared" si="21"/>
        <v/>
      </c>
      <c r="AR39" s="92" t="str">
        <f t="shared" si="11"/>
        <v/>
      </c>
      <c r="AS39" s="349" t="str">
        <f t="shared" si="12"/>
        <v/>
      </c>
      <c r="AT39" s="354" t="str">
        <f t="shared" si="13"/>
        <v/>
      </c>
      <c r="AU39" s="351"/>
      <c r="AV39" s="230"/>
    </row>
    <row r="40" spans="1:48" s="230" customFormat="1" ht="19.95" customHeight="1" x14ac:dyDescent="0.3">
      <c r="A40" s="234" t="str">
        <f>'Student Data'!A37</f>
        <v/>
      </c>
      <c r="B40" s="235" t="str">
        <f>IF('Student Data'!B37="","",'Student Data'!B37)</f>
        <v/>
      </c>
      <c r="C40" s="256" t="str">
        <f>IF('Student Data'!C37="","",'Student Data'!C37)</f>
        <v/>
      </c>
      <c r="D40" s="257" t="str">
        <f>IF('Student Data'!D37="","",'Student Data'!D37)</f>
        <v/>
      </c>
      <c r="E40" s="258">
        <f>'Student Data'!E37</f>
        <v>0</v>
      </c>
      <c r="F40" s="258">
        <f>'Student Data'!F37</f>
        <v>0</v>
      </c>
      <c r="G40" s="259" t="str">
        <f>IF('Student Data'!G37="","",'Student Data'!G37)</f>
        <v/>
      </c>
      <c r="H40" s="197"/>
      <c r="I40" s="198"/>
      <c r="J40" s="198"/>
      <c r="K40" s="199"/>
      <c r="L40" s="199"/>
      <c r="M40" s="199"/>
      <c r="N40" s="92" t="str">
        <f t="shared" si="14"/>
        <v/>
      </c>
      <c r="O40" s="206" t="str">
        <f t="shared" si="15"/>
        <v/>
      </c>
      <c r="P40" s="209" t="str">
        <f t="shared" si="16"/>
        <v/>
      </c>
      <c r="Q40" s="198"/>
      <c r="R40" s="198"/>
      <c r="S40" s="198"/>
      <c r="T40" s="199"/>
      <c r="U40" s="199"/>
      <c r="V40" s="199"/>
      <c r="W40" s="92" t="str">
        <f t="shared" si="17"/>
        <v/>
      </c>
      <c r="X40" s="93" t="str">
        <f t="shared" si="18"/>
        <v/>
      </c>
      <c r="Y40" s="197"/>
      <c r="Z40" s="198"/>
      <c r="AA40" s="198"/>
      <c r="AB40" s="198"/>
      <c r="AC40" s="199"/>
      <c r="AD40" s="199"/>
      <c r="AE40" s="92" t="str">
        <f t="shared" si="19"/>
        <v/>
      </c>
      <c r="AF40" s="206" t="str">
        <f t="shared" si="20"/>
        <v/>
      </c>
      <c r="AG40" s="209" t="str">
        <f t="shared" si="7"/>
        <v/>
      </c>
      <c r="AH40" s="197"/>
      <c r="AI40" s="198"/>
      <c r="AJ40" s="198"/>
      <c r="AK40" s="199"/>
      <c r="AL40" s="199"/>
      <c r="AM40" s="199"/>
      <c r="AN40" s="92" t="str">
        <f t="shared" si="8"/>
        <v/>
      </c>
      <c r="AO40" s="93" t="str">
        <f t="shared" si="9"/>
        <v/>
      </c>
      <c r="AP40" s="282" t="str">
        <f>'Patrak B'!AU72</f>
        <v/>
      </c>
      <c r="AQ40" s="92" t="str">
        <f t="shared" si="21"/>
        <v/>
      </c>
      <c r="AR40" s="92" t="str">
        <f t="shared" si="11"/>
        <v/>
      </c>
      <c r="AS40" s="349" t="str">
        <f t="shared" si="12"/>
        <v/>
      </c>
      <c r="AT40" s="354" t="str">
        <f t="shared" si="13"/>
        <v/>
      </c>
      <c r="AU40" s="351"/>
    </row>
    <row r="41" spans="1:48" s="230" customFormat="1" ht="19.95" customHeight="1" x14ac:dyDescent="0.3">
      <c r="A41" s="234" t="str">
        <f>'Student Data'!A38</f>
        <v/>
      </c>
      <c r="B41" s="235" t="str">
        <f>IF('Student Data'!B38="","",'Student Data'!B38)</f>
        <v/>
      </c>
      <c r="C41" s="256" t="str">
        <f>IF('Student Data'!C38="","",'Student Data'!C38)</f>
        <v/>
      </c>
      <c r="D41" s="257" t="str">
        <f>IF('Student Data'!D38="","",'Student Data'!D38)</f>
        <v/>
      </c>
      <c r="E41" s="258">
        <f>'Student Data'!E38</f>
        <v>0</v>
      </c>
      <c r="F41" s="258">
        <f>'Student Data'!F38</f>
        <v>0</v>
      </c>
      <c r="G41" s="259" t="str">
        <f>IF('Student Data'!G38="","",'Student Data'!G38)</f>
        <v/>
      </c>
      <c r="H41" s="197"/>
      <c r="I41" s="198"/>
      <c r="J41" s="198"/>
      <c r="K41" s="199"/>
      <c r="L41" s="199"/>
      <c r="M41" s="199"/>
      <c r="N41" s="92" t="str">
        <f t="shared" si="14"/>
        <v/>
      </c>
      <c r="O41" s="206" t="str">
        <f t="shared" si="15"/>
        <v/>
      </c>
      <c r="P41" s="209" t="str">
        <f t="shared" si="16"/>
        <v/>
      </c>
      <c r="Q41" s="198"/>
      <c r="R41" s="198"/>
      <c r="S41" s="198"/>
      <c r="T41" s="199"/>
      <c r="U41" s="199"/>
      <c r="V41" s="199"/>
      <c r="W41" s="92" t="str">
        <f t="shared" si="17"/>
        <v/>
      </c>
      <c r="X41" s="93" t="str">
        <f t="shared" si="18"/>
        <v/>
      </c>
      <c r="Y41" s="197"/>
      <c r="Z41" s="198"/>
      <c r="AA41" s="198"/>
      <c r="AB41" s="198"/>
      <c r="AC41" s="199"/>
      <c r="AD41" s="199"/>
      <c r="AE41" s="92" t="str">
        <f t="shared" si="19"/>
        <v/>
      </c>
      <c r="AF41" s="206" t="str">
        <f t="shared" si="20"/>
        <v/>
      </c>
      <c r="AG41" s="209" t="str">
        <f t="shared" si="7"/>
        <v/>
      </c>
      <c r="AH41" s="197"/>
      <c r="AI41" s="198"/>
      <c r="AJ41" s="198"/>
      <c r="AK41" s="199"/>
      <c r="AL41" s="199"/>
      <c r="AM41" s="199"/>
      <c r="AN41" s="92" t="str">
        <f t="shared" si="8"/>
        <v/>
      </c>
      <c r="AO41" s="93" t="str">
        <f t="shared" si="9"/>
        <v/>
      </c>
      <c r="AP41" s="282" t="str">
        <f>'Patrak B'!AU74</f>
        <v/>
      </c>
      <c r="AQ41" s="92" t="str">
        <f t="shared" si="21"/>
        <v/>
      </c>
      <c r="AR41" s="92" t="str">
        <f t="shared" si="11"/>
        <v/>
      </c>
      <c r="AS41" s="349" t="str">
        <f t="shared" si="12"/>
        <v/>
      </c>
      <c r="AT41" s="354" t="str">
        <f t="shared" si="13"/>
        <v/>
      </c>
      <c r="AU41" s="351"/>
    </row>
    <row r="42" spans="1:48" s="230" customFormat="1" ht="19.95" customHeight="1" x14ac:dyDescent="0.3">
      <c r="A42" s="234" t="str">
        <f>'Student Data'!A39</f>
        <v/>
      </c>
      <c r="B42" s="235" t="str">
        <f>IF('Student Data'!B39="","",'Student Data'!B39)</f>
        <v/>
      </c>
      <c r="C42" s="256" t="str">
        <f>IF('Student Data'!C39="","",'Student Data'!C39)</f>
        <v/>
      </c>
      <c r="D42" s="257" t="str">
        <f>IF('Student Data'!D39="","",'Student Data'!D39)</f>
        <v/>
      </c>
      <c r="E42" s="258">
        <f>'Student Data'!E39</f>
        <v>0</v>
      </c>
      <c r="F42" s="258">
        <f>'Student Data'!F39</f>
        <v>0</v>
      </c>
      <c r="G42" s="259" t="str">
        <f>IF('Student Data'!G39="","",'Student Data'!G39)</f>
        <v/>
      </c>
      <c r="H42" s="197"/>
      <c r="I42" s="198"/>
      <c r="J42" s="198"/>
      <c r="K42" s="199"/>
      <c r="L42" s="199"/>
      <c r="M42" s="199"/>
      <c r="N42" s="92" t="str">
        <f t="shared" si="14"/>
        <v/>
      </c>
      <c r="O42" s="206" t="str">
        <f t="shared" si="15"/>
        <v/>
      </c>
      <c r="P42" s="209" t="str">
        <f t="shared" si="16"/>
        <v/>
      </c>
      <c r="Q42" s="198"/>
      <c r="R42" s="198"/>
      <c r="S42" s="198"/>
      <c r="T42" s="199"/>
      <c r="U42" s="199"/>
      <c r="V42" s="199"/>
      <c r="W42" s="92" t="str">
        <f t="shared" si="17"/>
        <v/>
      </c>
      <c r="X42" s="93" t="str">
        <f t="shared" si="18"/>
        <v/>
      </c>
      <c r="Y42" s="197"/>
      <c r="Z42" s="198"/>
      <c r="AA42" s="198"/>
      <c r="AB42" s="198"/>
      <c r="AC42" s="199"/>
      <c r="AD42" s="199"/>
      <c r="AE42" s="92" t="str">
        <f t="shared" si="19"/>
        <v/>
      </c>
      <c r="AF42" s="206" t="str">
        <f t="shared" si="20"/>
        <v/>
      </c>
      <c r="AG42" s="209" t="str">
        <f t="shared" si="7"/>
        <v/>
      </c>
      <c r="AH42" s="197"/>
      <c r="AI42" s="198"/>
      <c r="AJ42" s="198"/>
      <c r="AK42" s="199"/>
      <c r="AL42" s="199"/>
      <c r="AM42" s="199"/>
      <c r="AN42" s="92" t="str">
        <f t="shared" si="8"/>
        <v/>
      </c>
      <c r="AO42" s="93" t="str">
        <f t="shared" si="9"/>
        <v/>
      </c>
      <c r="AP42" s="282" t="str">
        <f>'Patrak B'!AU76</f>
        <v/>
      </c>
      <c r="AQ42" s="92" t="str">
        <f t="shared" si="21"/>
        <v/>
      </c>
      <c r="AR42" s="92" t="str">
        <f t="shared" si="11"/>
        <v/>
      </c>
      <c r="AS42" s="349" t="str">
        <f t="shared" si="12"/>
        <v/>
      </c>
      <c r="AT42" s="354" t="str">
        <f t="shared" si="13"/>
        <v/>
      </c>
      <c r="AU42" s="351"/>
    </row>
    <row r="43" spans="1:48" s="230" customFormat="1" ht="19.95" customHeight="1" x14ac:dyDescent="0.3">
      <c r="A43" s="234" t="str">
        <f>'Student Data'!A40</f>
        <v/>
      </c>
      <c r="B43" s="235" t="str">
        <f>IF('Student Data'!B40="","",'Student Data'!B40)</f>
        <v/>
      </c>
      <c r="C43" s="256" t="str">
        <f>IF('Student Data'!C40="","",'Student Data'!C40)</f>
        <v/>
      </c>
      <c r="D43" s="257" t="str">
        <f>IF('Student Data'!D40="","",'Student Data'!D40)</f>
        <v/>
      </c>
      <c r="E43" s="258">
        <f>'Student Data'!E40</f>
        <v>0</v>
      </c>
      <c r="F43" s="258">
        <f>'Student Data'!F40</f>
        <v>0</v>
      </c>
      <c r="G43" s="259" t="str">
        <f>IF('Student Data'!G40="","",'Student Data'!G40)</f>
        <v/>
      </c>
      <c r="H43" s="197"/>
      <c r="I43" s="198"/>
      <c r="J43" s="198"/>
      <c r="K43" s="199"/>
      <c r="L43" s="199"/>
      <c r="M43" s="199"/>
      <c r="N43" s="92" t="str">
        <f t="shared" si="14"/>
        <v/>
      </c>
      <c r="O43" s="206" t="str">
        <f t="shared" si="15"/>
        <v/>
      </c>
      <c r="P43" s="209" t="str">
        <f t="shared" si="16"/>
        <v/>
      </c>
      <c r="Q43" s="198"/>
      <c r="R43" s="198"/>
      <c r="S43" s="198"/>
      <c r="T43" s="199"/>
      <c r="U43" s="199"/>
      <c r="V43" s="199"/>
      <c r="W43" s="92" t="str">
        <f t="shared" si="17"/>
        <v/>
      </c>
      <c r="X43" s="93" t="str">
        <f t="shared" si="18"/>
        <v/>
      </c>
      <c r="Y43" s="197"/>
      <c r="Z43" s="198"/>
      <c r="AA43" s="198"/>
      <c r="AB43" s="198"/>
      <c r="AC43" s="199"/>
      <c r="AD43" s="199"/>
      <c r="AE43" s="92" t="str">
        <f t="shared" si="19"/>
        <v/>
      </c>
      <c r="AF43" s="206" t="str">
        <f t="shared" si="20"/>
        <v/>
      </c>
      <c r="AG43" s="209" t="str">
        <f t="shared" si="7"/>
        <v/>
      </c>
      <c r="AH43" s="197"/>
      <c r="AI43" s="198"/>
      <c r="AJ43" s="198"/>
      <c r="AK43" s="199"/>
      <c r="AL43" s="199"/>
      <c r="AM43" s="199"/>
      <c r="AN43" s="92" t="str">
        <f t="shared" si="8"/>
        <v/>
      </c>
      <c r="AO43" s="93" t="str">
        <f t="shared" si="9"/>
        <v/>
      </c>
      <c r="AP43" s="282" t="str">
        <f>'Patrak B'!AU78</f>
        <v/>
      </c>
      <c r="AQ43" s="92" t="str">
        <f t="shared" si="21"/>
        <v/>
      </c>
      <c r="AR43" s="92" t="str">
        <f t="shared" si="11"/>
        <v/>
      </c>
      <c r="AS43" s="349" t="str">
        <f t="shared" si="12"/>
        <v/>
      </c>
      <c r="AT43" s="354" t="str">
        <f t="shared" si="13"/>
        <v/>
      </c>
      <c r="AU43" s="351"/>
    </row>
    <row r="44" spans="1:48" s="230" customFormat="1" ht="19.95" customHeight="1" x14ac:dyDescent="0.3">
      <c r="A44" s="234" t="str">
        <f>'Student Data'!A41</f>
        <v/>
      </c>
      <c r="B44" s="235" t="str">
        <f>IF('Student Data'!B41="","",'Student Data'!B41)</f>
        <v/>
      </c>
      <c r="C44" s="256" t="str">
        <f>IF('Student Data'!C41="","",'Student Data'!C41)</f>
        <v/>
      </c>
      <c r="D44" s="257" t="str">
        <f>IF('Student Data'!D41="","",'Student Data'!D41)</f>
        <v/>
      </c>
      <c r="E44" s="258">
        <f>'Student Data'!E41</f>
        <v>0</v>
      </c>
      <c r="F44" s="258">
        <f>'Student Data'!F41</f>
        <v>0</v>
      </c>
      <c r="G44" s="259" t="str">
        <f>IF('Student Data'!G41="","",'Student Data'!G41)</f>
        <v/>
      </c>
      <c r="H44" s="197"/>
      <c r="I44" s="198"/>
      <c r="J44" s="198"/>
      <c r="K44" s="199"/>
      <c r="L44" s="199"/>
      <c r="M44" s="199"/>
      <c r="N44" s="92" t="str">
        <f t="shared" si="14"/>
        <v/>
      </c>
      <c r="O44" s="206" t="str">
        <f t="shared" si="15"/>
        <v/>
      </c>
      <c r="P44" s="209" t="str">
        <f t="shared" si="16"/>
        <v/>
      </c>
      <c r="Q44" s="198"/>
      <c r="R44" s="198"/>
      <c r="S44" s="198"/>
      <c r="T44" s="199"/>
      <c r="U44" s="199"/>
      <c r="V44" s="199"/>
      <c r="W44" s="92" t="str">
        <f t="shared" si="17"/>
        <v/>
      </c>
      <c r="X44" s="93" t="str">
        <f t="shared" si="18"/>
        <v/>
      </c>
      <c r="Y44" s="197"/>
      <c r="Z44" s="198"/>
      <c r="AA44" s="198"/>
      <c r="AB44" s="198"/>
      <c r="AC44" s="199"/>
      <c r="AD44" s="199"/>
      <c r="AE44" s="92" t="str">
        <f t="shared" si="19"/>
        <v/>
      </c>
      <c r="AF44" s="206" t="str">
        <f t="shared" si="20"/>
        <v/>
      </c>
      <c r="AG44" s="209" t="str">
        <f t="shared" si="7"/>
        <v/>
      </c>
      <c r="AH44" s="197"/>
      <c r="AI44" s="198"/>
      <c r="AJ44" s="198"/>
      <c r="AK44" s="199"/>
      <c r="AL44" s="199"/>
      <c r="AM44" s="199"/>
      <c r="AN44" s="92" t="str">
        <f t="shared" si="8"/>
        <v/>
      </c>
      <c r="AO44" s="93" t="str">
        <f t="shared" si="9"/>
        <v/>
      </c>
      <c r="AP44" s="282" t="str">
        <f>'Patrak B'!AU80</f>
        <v/>
      </c>
      <c r="AQ44" s="92" t="str">
        <f t="shared" si="21"/>
        <v/>
      </c>
      <c r="AR44" s="92" t="str">
        <f t="shared" si="11"/>
        <v/>
      </c>
      <c r="AS44" s="349" t="str">
        <f t="shared" si="12"/>
        <v/>
      </c>
      <c r="AT44" s="354" t="str">
        <f t="shared" si="13"/>
        <v/>
      </c>
      <c r="AU44" s="351"/>
    </row>
    <row r="45" spans="1:48" s="230" customFormat="1" ht="19.95" customHeight="1" x14ac:dyDescent="0.3">
      <c r="A45" s="234" t="str">
        <f>'Student Data'!A42</f>
        <v/>
      </c>
      <c r="B45" s="235" t="str">
        <f>IF('Student Data'!B42="","",'Student Data'!B42)</f>
        <v/>
      </c>
      <c r="C45" s="256" t="str">
        <f>IF('Student Data'!C42="","",'Student Data'!C42)</f>
        <v/>
      </c>
      <c r="D45" s="257" t="str">
        <f>IF('Student Data'!D42="","",'Student Data'!D42)</f>
        <v/>
      </c>
      <c r="E45" s="258">
        <f>'Student Data'!E42</f>
        <v>0</v>
      </c>
      <c r="F45" s="258">
        <f>'Student Data'!F42</f>
        <v>0</v>
      </c>
      <c r="G45" s="259" t="str">
        <f>IF('Student Data'!G42="","",'Student Data'!G42)</f>
        <v/>
      </c>
      <c r="H45" s="197"/>
      <c r="I45" s="198"/>
      <c r="J45" s="198"/>
      <c r="K45" s="199"/>
      <c r="L45" s="199"/>
      <c r="M45" s="199"/>
      <c r="N45" s="92" t="str">
        <f t="shared" si="14"/>
        <v/>
      </c>
      <c r="O45" s="206" t="str">
        <f t="shared" si="15"/>
        <v/>
      </c>
      <c r="P45" s="209" t="str">
        <f t="shared" si="16"/>
        <v/>
      </c>
      <c r="Q45" s="198"/>
      <c r="R45" s="198"/>
      <c r="S45" s="198"/>
      <c r="T45" s="199"/>
      <c r="U45" s="199"/>
      <c r="V45" s="199"/>
      <c r="W45" s="92" t="str">
        <f t="shared" si="17"/>
        <v/>
      </c>
      <c r="X45" s="93" t="str">
        <f t="shared" si="18"/>
        <v/>
      </c>
      <c r="Y45" s="197"/>
      <c r="Z45" s="198"/>
      <c r="AA45" s="198"/>
      <c r="AB45" s="198"/>
      <c r="AC45" s="199"/>
      <c r="AD45" s="199"/>
      <c r="AE45" s="92" t="str">
        <f t="shared" si="19"/>
        <v/>
      </c>
      <c r="AF45" s="206" t="str">
        <f t="shared" si="20"/>
        <v/>
      </c>
      <c r="AG45" s="209" t="str">
        <f t="shared" si="7"/>
        <v/>
      </c>
      <c r="AH45" s="197"/>
      <c r="AI45" s="198"/>
      <c r="AJ45" s="198"/>
      <c r="AK45" s="199"/>
      <c r="AL45" s="199"/>
      <c r="AM45" s="199"/>
      <c r="AN45" s="92" t="str">
        <f t="shared" si="8"/>
        <v/>
      </c>
      <c r="AO45" s="93" t="str">
        <f t="shared" si="9"/>
        <v/>
      </c>
      <c r="AP45" s="282" t="str">
        <f>'Patrak B'!AU82</f>
        <v/>
      </c>
      <c r="AQ45" s="92" t="str">
        <f t="shared" si="21"/>
        <v/>
      </c>
      <c r="AR45" s="92" t="str">
        <f t="shared" si="11"/>
        <v/>
      </c>
      <c r="AS45" s="349" t="str">
        <f t="shared" si="12"/>
        <v/>
      </c>
      <c r="AT45" s="354" t="str">
        <f t="shared" si="13"/>
        <v/>
      </c>
      <c r="AU45" s="351"/>
    </row>
    <row r="46" spans="1:48" s="230" customFormat="1" ht="19.95" customHeight="1" x14ac:dyDescent="0.3">
      <c r="A46" s="234" t="str">
        <f>'Student Data'!A43</f>
        <v/>
      </c>
      <c r="B46" s="235" t="str">
        <f>IF('Student Data'!B43="","",'Student Data'!B43)</f>
        <v/>
      </c>
      <c r="C46" s="256" t="str">
        <f>IF('Student Data'!C43="","",'Student Data'!C43)</f>
        <v/>
      </c>
      <c r="D46" s="257" t="str">
        <f>IF('Student Data'!D43="","",'Student Data'!D43)</f>
        <v/>
      </c>
      <c r="E46" s="258">
        <f>'Student Data'!E43</f>
        <v>0</v>
      </c>
      <c r="F46" s="258">
        <f>'Student Data'!F43</f>
        <v>0</v>
      </c>
      <c r="G46" s="259" t="str">
        <f>IF('Student Data'!G43="","",'Student Data'!G43)</f>
        <v/>
      </c>
      <c r="H46" s="197"/>
      <c r="I46" s="198"/>
      <c r="J46" s="198"/>
      <c r="K46" s="199"/>
      <c r="L46" s="199"/>
      <c r="M46" s="199"/>
      <c r="N46" s="92" t="str">
        <f t="shared" si="14"/>
        <v/>
      </c>
      <c r="O46" s="206" t="str">
        <f t="shared" si="15"/>
        <v/>
      </c>
      <c r="P46" s="209" t="str">
        <f t="shared" si="16"/>
        <v/>
      </c>
      <c r="Q46" s="198"/>
      <c r="R46" s="198"/>
      <c r="S46" s="198"/>
      <c r="T46" s="199"/>
      <c r="U46" s="199"/>
      <c r="V46" s="199"/>
      <c r="W46" s="92" t="str">
        <f t="shared" si="17"/>
        <v/>
      </c>
      <c r="X46" s="93" t="str">
        <f t="shared" si="18"/>
        <v/>
      </c>
      <c r="Y46" s="197"/>
      <c r="Z46" s="198"/>
      <c r="AA46" s="198"/>
      <c r="AB46" s="198"/>
      <c r="AC46" s="199"/>
      <c r="AD46" s="199"/>
      <c r="AE46" s="92" t="str">
        <f t="shared" si="19"/>
        <v/>
      </c>
      <c r="AF46" s="206" t="str">
        <f t="shared" si="20"/>
        <v/>
      </c>
      <c r="AG46" s="209" t="str">
        <f t="shared" si="7"/>
        <v/>
      </c>
      <c r="AH46" s="197"/>
      <c r="AI46" s="198"/>
      <c r="AJ46" s="198"/>
      <c r="AK46" s="199"/>
      <c r="AL46" s="199"/>
      <c r="AM46" s="199"/>
      <c r="AN46" s="92" t="str">
        <f t="shared" si="8"/>
        <v/>
      </c>
      <c r="AO46" s="93" t="str">
        <f t="shared" si="9"/>
        <v/>
      </c>
      <c r="AP46" s="282" t="str">
        <f>'Patrak B'!AU84</f>
        <v/>
      </c>
      <c r="AQ46" s="92" t="str">
        <f t="shared" si="21"/>
        <v/>
      </c>
      <c r="AR46" s="92" t="str">
        <f t="shared" si="11"/>
        <v/>
      </c>
      <c r="AS46" s="349" t="str">
        <f t="shared" si="12"/>
        <v/>
      </c>
      <c r="AT46" s="354" t="str">
        <f t="shared" si="13"/>
        <v/>
      </c>
      <c r="AU46" s="351"/>
    </row>
    <row r="47" spans="1:48" s="230" customFormat="1" ht="19.95" customHeight="1" x14ac:dyDescent="0.3">
      <c r="A47" s="234" t="str">
        <f>'Student Data'!A44</f>
        <v/>
      </c>
      <c r="B47" s="235" t="str">
        <f>IF('Student Data'!B44="","",'Student Data'!B44)</f>
        <v/>
      </c>
      <c r="C47" s="256" t="str">
        <f>IF('Student Data'!C44="","",'Student Data'!C44)</f>
        <v/>
      </c>
      <c r="D47" s="257" t="str">
        <f>IF('Student Data'!D44="","",'Student Data'!D44)</f>
        <v/>
      </c>
      <c r="E47" s="258">
        <f>'Student Data'!E44</f>
        <v>0</v>
      </c>
      <c r="F47" s="258">
        <f>'Student Data'!F44</f>
        <v>0</v>
      </c>
      <c r="G47" s="259" t="str">
        <f>IF('Student Data'!G44="","",'Student Data'!G44)</f>
        <v/>
      </c>
      <c r="H47" s="197"/>
      <c r="I47" s="198"/>
      <c r="J47" s="198"/>
      <c r="K47" s="199"/>
      <c r="L47" s="199"/>
      <c r="M47" s="199"/>
      <c r="N47" s="92" t="str">
        <f t="shared" si="14"/>
        <v/>
      </c>
      <c r="O47" s="206" t="str">
        <f t="shared" si="15"/>
        <v/>
      </c>
      <c r="P47" s="209" t="str">
        <f t="shared" si="16"/>
        <v/>
      </c>
      <c r="Q47" s="198"/>
      <c r="R47" s="198"/>
      <c r="S47" s="198"/>
      <c r="T47" s="199"/>
      <c r="U47" s="199"/>
      <c r="V47" s="199"/>
      <c r="W47" s="92" t="str">
        <f t="shared" si="17"/>
        <v/>
      </c>
      <c r="X47" s="93" t="str">
        <f t="shared" si="18"/>
        <v/>
      </c>
      <c r="Y47" s="197"/>
      <c r="Z47" s="198"/>
      <c r="AA47" s="198"/>
      <c r="AB47" s="198"/>
      <c r="AC47" s="199"/>
      <c r="AD47" s="199"/>
      <c r="AE47" s="92" t="str">
        <f t="shared" si="19"/>
        <v/>
      </c>
      <c r="AF47" s="206" t="str">
        <f t="shared" si="20"/>
        <v/>
      </c>
      <c r="AG47" s="209" t="str">
        <f t="shared" si="7"/>
        <v/>
      </c>
      <c r="AH47" s="197"/>
      <c r="AI47" s="198"/>
      <c r="AJ47" s="198"/>
      <c r="AK47" s="199"/>
      <c r="AL47" s="199"/>
      <c r="AM47" s="199"/>
      <c r="AN47" s="92" t="str">
        <f t="shared" si="8"/>
        <v/>
      </c>
      <c r="AO47" s="93" t="str">
        <f t="shared" si="9"/>
        <v/>
      </c>
      <c r="AP47" s="282" t="str">
        <f>'Patrak B'!AU86</f>
        <v/>
      </c>
      <c r="AQ47" s="92" t="str">
        <f t="shared" si="21"/>
        <v/>
      </c>
      <c r="AR47" s="92" t="str">
        <f t="shared" si="11"/>
        <v/>
      </c>
      <c r="AS47" s="349" t="str">
        <f t="shared" si="12"/>
        <v/>
      </c>
      <c r="AT47" s="354" t="str">
        <f t="shared" si="13"/>
        <v/>
      </c>
      <c r="AU47" s="351"/>
    </row>
    <row r="48" spans="1:48" s="230" customFormat="1" ht="19.95" customHeight="1" x14ac:dyDescent="0.3">
      <c r="A48" s="234" t="str">
        <f>'Student Data'!A45</f>
        <v/>
      </c>
      <c r="B48" s="235" t="str">
        <f>IF('Student Data'!B45="","",'Student Data'!B45)</f>
        <v/>
      </c>
      <c r="C48" s="256" t="str">
        <f>IF('Student Data'!C45="","",'Student Data'!C45)</f>
        <v/>
      </c>
      <c r="D48" s="257" t="str">
        <f>IF('Student Data'!D45="","",'Student Data'!D45)</f>
        <v/>
      </c>
      <c r="E48" s="258">
        <f>'Student Data'!E45</f>
        <v>0</v>
      </c>
      <c r="F48" s="258">
        <f>'Student Data'!F45</f>
        <v>0</v>
      </c>
      <c r="G48" s="259" t="str">
        <f>IF('Student Data'!G45="","",'Student Data'!G45)</f>
        <v/>
      </c>
      <c r="H48" s="197"/>
      <c r="I48" s="198"/>
      <c r="J48" s="198"/>
      <c r="K48" s="199"/>
      <c r="L48" s="199"/>
      <c r="M48" s="199"/>
      <c r="N48" s="92" t="str">
        <f t="shared" si="14"/>
        <v/>
      </c>
      <c r="O48" s="206" t="str">
        <f t="shared" si="15"/>
        <v/>
      </c>
      <c r="P48" s="209" t="str">
        <f t="shared" si="16"/>
        <v/>
      </c>
      <c r="Q48" s="198"/>
      <c r="R48" s="198"/>
      <c r="S48" s="198"/>
      <c r="T48" s="199"/>
      <c r="U48" s="199"/>
      <c r="V48" s="199"/>
      <c r="W48" s="92" t="str">
        <f t="shared" si="17"/>
        <v/>
      </c>
      <c r="X48" s="93" t="str">
        <f t="shared" si="18"/>
        <v/>
      </c>
      <c r="Y48" s="197"/>
      <c r="Z48" s="198"/>
      <c r="AA48" s="198"/>
      <c r="AB48" s="198"/>
      <c r="AC48" s="199"/>
      <c r="AD48" s="199"/>
      <c r="AE48" s="92" t="str">
        <f t="shared" si="19"/>
        <v/>
      </c>
      <c r="AF48" s="206" t="str">
        <f t="shared" si="20"/>
        <v/>
      </c>
      <c r="AG48" s="209" t="str">
        <f t="shared" si="7"/>
        <v/>
      </c>
      <c r="AH48" s="197"/>
      <c r="AI48" s="198"/>
      <c r="AJ48" s="198"/>
      <c r="AK48" s="199"/>
      <c r="AL48" s="199"/>
      <c r="AM48" s="199"/>
      <c r="AN48" s="92" t="str">
        <f t="shared" si="8"/>
        <v/>
      </c>
      <c r="AO48" s="93" t="str">
        <f t="shared" si="9"/>
        <v/>
      </c>
      <c r="AP48" s="282" t="str">
        <f>'Patrak B'!AU88</f>
        <v/>
      </c>
      <c r="AQ48" s="92" t="str">
        <f t="shared" si="21"/>
        <v/>
      </c>
      <c r="AR48" s="92" t="str">
        <f t="shared" si="11"/>
        <v/>
      </c>
      <c r="AS48" s="349" t="str">
        <f t="shared" si="12"/>
        <v/>
      </c>
      <c r="AT48" s="354" t="str">
        <f t="shared" si="13"/>
        <v/>
      </c>
      <c r="AU48" s="351"/>
    </row>
    <row r="49" spans="1:48" s="230" customFormat="1" ht="19.95" customHeight="1" x14ac:dyDescent="0.3">
      <c r="A49" s="234" t="str">
        <f>'Student Data'!A46</f>
        <v/>
      </c>
      <c r="B49" s="235" t="str">
        <f>IF('Student Data'!B46="","",'Student Data'!B46)</f>
        <v/>
      </c>
      <c r="C49" s="256" t="str">
        <f>IF('Student Data'!C46="","",'Student Data'!C46)</f>
        <v/>
      </c>
      <c r="D49" s="257" t="str">
        <f>IF('Student Data'!D46="","",'Student Data'!D46)</f>
        <v/>
      </c>
      <c r="E49" s="258">
        <f>'Student Data'!E46</f>
        <v>0</v>
      </c>
      <c r="F49" s="258">
        <f>'Student Data'!F46</f>
        <v>0</v>
      </c>
      <c r="G49" s="259" t="str">
        <f>IF('Student Data'!G46="","",'Student Data'!G46)</f>
        <v/>
      </c>
      <c r="H49" s="197"/>
      <c r="I49" s="198"/>
      <c r="J49" s="198"/>
      <c r="K49" s="199"/>
      <c r="L49" s="199"/>
      <c r="M49" s="199"/>
      <c r="N49" s="92" t="str">
        <f t="shared" si="14"/>
        <v/>
      </c>
      <c r="O49" s="206" t="str">
        <f t="shared" si="15"/>
        <v/>
      </c>
      <c r="P49" s="209" t="str">
        <f t="shared" si="16"/>
        <v/>
      </c>
      <c r="Q49" s="198"/>
      <c r="R49" s="198"/>
      <c r="S49" s="198"/>
      <c r="T49" s="199"/>
      <c r="U49" s="199"/>
      <c r="V49" s="199"/>
      <c r="W49" s="92" t="str">
        <f t="shared" si="17"/>
        <v/>
      </c>
      <c r="X49" s="93" t="str">
        <f t="shared" si="18"/>
        <v/>
      </c>
      <c r="Y49" s="197"/>
      <c r="Z49" s="198"/>
      <c r="AA49" s="198"/>
      <c r="AB49" s="198"/>
      <c r="AC49" s="199"/>
      <c r="AD49" s="199"/>
      <c r="AE49" s="92" t="str">
        <f t="shared" si="19"/>
        <v/>
      </c>
      <c r="AF49" s="206" t="str">
        <f t="shared" si="20"/>
        <v/>
      </c>
      <c r="AG49" s="209" t="str">
        <f t="shared" si="7"/>
        <v/>
      </c>
      <c r="AH49" s="197"/>
      <c r="AI49" s="198"/>
      <c r="AJ49" s="198"/>
      <c r="AK49" s="199"/>
      <c r="AL49" s="199"/>
      <c r="AM49" s="199"/>
      <c r="AN49" s="92" t="str">
        <f t="shared" si="8"/>
        <v/>
      </c>
      <c r="AO49" s="93" t="str">
        <f t="shared" si="9"/>
        <v/>
      </c>
      <c r="AP49" s="282" t="str">
        <f>'Patrak B'!AU90</f>
        <v/>
      </c>
      <c r="AQ49" s="92" t="str">
        <f t="shared" si="21"/>
        <v/>
      </c>
      <c r="AR49" s="92" t="str">
        <f t="shared" si="11"/>
        <v/>
      </c>
      <c r="AS49" s="349" t="str">
        <f t="shared" si="12"/>
        <v/>
      </c>
      <c r="AT49" s="354" t="str">
        <f t="shared" si="13"/>
        <v/>
      </c>
      <c r="AU49" s="351"/>
    </row>
    <row r="50" spans="1:48" s="230" customFormat="1" ht="19.95" customHeight="1" x14ac:dyDescent="0.3">
      <c r="A50" s="234" t="str">
        <f>'Student Data'!A47</f>
        <v/>
      </c>
      <c r="B50" s="235" t="str">
        <f>IF('Student Data'!B47="","",'Student Data'!B47)</f>
        <v/>
      </c>
      <c r="C50" s="256" t="str">
        <f>IF('Student Data'!C47="","",'Student Data'!C47)</f>
        <v/>
      </c>
      <c r="D50" s="257" t="str">
        <f>IF('Student Data'!D47="","",'Student Data'!D47)</f>
        <v/>
      </c>
      <c r="E50" s="258">
        <f>'Student Data'!E47</f>
        <v>0</v>
      </c>
      <c r="F50" s="258">
        <f>'Student Data'!F47</f>
        <v>0</v>
      </c>
      <c r="G50" s="259" t="str">
        <f>IF('Student Data'!G47="","",'Student Data'!G47)</f>
        <v/>
      </c>
      <c r="H50" s="197"/>
      <c r="I50" s="198"/>
      <c r="J50" s="198"/>
      <c r="K50" s="199"/>
      <c r="L50" s="199"/>
      <c r="M50" s="199"/>
      <c r="N50" s="92" t="str">
        <f t="shared" si="14"/>
        <v/>
      </c>
      <c r="O50" s="206" t="str">
        <f t="shared" si="15"/>
        <v/>
      </c>
      <c r="P50" s="209" t="str">
        <f t="shared" si="16"/>
        <v/>
      </c>
      <c r="Q50" s="198"/>
      <c r="R50" s="198"/>
      <c r="S50" s="198"/>
      <c r="T50" s="199"/>
      <c r="U50" s="199"/>
      <c r="V50" s="199"/>
      <c r="W50" s="92" t="str">
        <f t="shared" si="17"/>
        <v/>
      </c>
      <c r="X50" s="93" t="str">
        <f t="shared" si="18"/>
        <v/>
      </c>
      <c r="Y50" s="197"/>
      <c r="Z50" s="198"/>
      <c r="AA50" s="198"/>
      <c r="AB50" s="198"/>
      <c r="AC50" s="199"/>
      <c r="AD50" s="199"/>
      <c r="AE50" s="92" t="str">
        <f t="shared" si="19"/>
        <v/>
      </c>
      <c r="AF50" s="206" t="str">
        <f t="shared" si="20"/>
        <v/>
      </c>
      <c r="AG50" s="209" t="str">
        <f t="shared" si="7"/>
        <v/>
      </c>
      <c r="AH50" s="197"/>
      <c r="AI50" s="198"/>
      <c r="AJ50" s="198"/>
      <c r="AK50" s="199"/>
      <c r="AL50" s="199"/>
      <c r="AM50" s="199"/>
      <c r="AN50" s="92" t="str">
        <f t="shared" si="8"/>
        <v/>
      </c>
      <c r="AO50" s="93" t="str">
        <f t="shared" si="9"/>
        <v/>
      </c>
      <c r="AP50" s="282" t="str">
        <f>'Patrak B'!AU92</f>
        <v/>
      </c>
      <c r="AQ50" s="92" t="str">
        <f t="shared" si="21"/>
        <v/>
      </c>
      <c r="AR50" s="92" t="str">
        <f t="shared" si="11"/>
        <v/>
      </c>
      <c r="AS50" s="349" t="str">
        <f t="shared" si="12"/>
        <v/>
      </c>
      <c r="AT50" s="354" t="str">
        <f t="shared" si="13"/>
        <v/>
      </c>
      <c r="AU50" s="351"/>
    </row>
    <row r="51" spans="1:48" s="230" customFormat="1" ht="19.95" customHeight="1" x14ac:dyDescent="0.3">
      <c r="A51" s="234" t="str">
        <f>'Student Data'!A48</f>
        <v/>
      </c>
      <c r="B51" s="235" t="str">
        <f>IF('Student Data'!B48="","",'Student Data'!B48)</f>
        <v/>
      </c>
      <c r="C51" s="256" t="str">
        <f>IF('Student Data'!C48="","",'Student Data'!C48)</f>
        <v/>
      </c>
      <c r="D51" s="257" t="str">
        <f>IF('Student Data'!D48="","",'Student Data'!D48)</f>
        <v/>
      </c>
      <c r="E51" s="258">
        <f>'Student Data'!E48</f>
        <v>0</v>
      </c>
      <c r="F51" s="258">
        <f>'Student Data'!F48</f>
        <v>0</v>
      </c>
      <c r="G51" s="259" t="str">
        <f>IF('Student Data'!G48="","",'Student Data'!G48)</f>
        <v/>
      </c>
      <c r="H51" s="197"/>
      <c r="I51" s="198"/>
      <c r="J51" s="198"/>
      <c r="K51" s="199"/>
      <c r="L51" s="199"/>
      <c r="M51" s="199"/>
      <c r="N51" s="92" t="str">
        <f t="shared" si="14"/>
        <v/>
      </c>
      <c r="O51" s="206" t="str">
        <f t="shared" si="15"/>
        <v/>
      </c>
      <c r="P51" s="209" t="str">
        <f t="shared" si="16"/>
        <v/>
      </c>
      <c r="Q51" s="198"/>
      <c r="R51" s="198"/>
      <c r="S51" s="198"/>
      <c r="T51" s="199"/>
      <c r="U51" s="199"/>
      <c r="V51" s="199"/>
      <c r="W51" s="92" t="str">
        <f t="shared" si="17"/>
        <v/>
      </c>
      <c r="X51" s="93" t="str">
        <f t="shared" si="18"/>
        <v/>
      </c>
      <c r="Y51" s="197"/>
      <c r="Z51" s="198"/>
      <c r="AA51" s="198"/>
      <c r="AB51" s="198"/>
      <c r="AC51" s="199"/>
      <c r="AD51" s="199"/>
      <c r="AE51" s="92" t="str">
        <f t="shared" si="19"/>
        <v/>
      </c>
      <c r="AF51" s="206" t="str">
        <f t="shared" si="20"/>
        <v/>
      </c>
      <c r="AG51" s="209" t="str">
        <f t="shared" si="7"/>
        <v/>
      </c>
      <c r="AH51" s="197"/>
      <c r="AI51" s="198"/>
      <c r="AJ51" s="198"/>
      <c r="AK51" s="199"/>
      <c r="AL51" s="199"/>
      <c r="AM51" s="199"/>
      <c r="AN51" s="92" t="str">
        <f t="shared" si="8"/>
        <v/>
      </c>
      <c r="AO51" s="93" t="str">
        <f t="shared" si="9"/>
        <v/>
      </c>
      <c r="AP51" s="282" t="str">
        <f>'Patrak B'!AU94</f>
        <v/>
      </c>
      <c r="AQ51" s="92" t="str">
        <f t="shared" si="21"/>
        <v/>
      </c>
      <c r="AR51" s="92" t="str">
        <f t="shared" si="11"/>
        <v/>
      </c>
      <c r="AS51" s="349" t="str">
        <f t="shared" si="12"/>
        <v/>
      </c>
      <c r="AT51" s="354" t="str">
        <f t="shared" si="13"/>
        <v/>
      </c>
      <c r="AU51" s="351"/>
    </row>
    <row r="52" spans="1:48" s="230" customFormat="1" ht="19.95" customHeight="1" x14ac:dyDescent="0.3">
      <c r="A52" s="234" t="str">
        <f>'Student Data'!A49</f>
        <v/>
      </c>
      <c r="B52" s="235" t="str">
        <f>IF('Student Data'!B49="","",'Student Data'!B49)</f>
        <v/>
      </c>
      <c r="C52" s="256" t="str">
        <f>IF('Student Data'!C49="","",'Student Data'!C49)</f>
        <v/>
      </c>
      <c r="D52" s="257" t="str">
        <f>IF('Student Data'!D49="","",'Student Data'!D49)</f>
        <v/>
      </c>
      <c r="E52" s="258">
        <f>'Student Data'!E49</f>
        <v>0</v>
      </c>
      <c r="F52" s="258">
        <f>'Student Data'!F49</f>
        <v>0</v>
      </c>
      <c r="G52" s="259" t="str">
        <f>IF('Student Data'!G49="","",'Student Data'!G49)</f>
        <v/>
      </c>
      <c r="H52" s="197"/>
      <c r="I52" s="198"/>
      <c r="J52" s="198"/>
      <c r="K52" s="199"/>
      <c r="L52" s="199"/>
      <c r="M52" s="199"/>
      <c r="N52" s="92" t="str">
        <f t="shared" si="14"/>
        <v/>
      </c>
      <c r="O52" s="206" t="str">
        <f t="shared" si="15"/>
        <v/>
      </c>
      <c r="P52" s="209" t="str">
        <f t="shared" si="16"/>
        <v/>
      </c>
      <c r="Q52" s="198"/>
      <c r="R52" s="198"/>
      <c r="S52" s="198"/>
      <c r="T52" s="199"/>
      <c r="U52" s="199"/>
      <c r="V52" s="199"/>
      <c r="W52" s="92" t="str">
        <f t="shared" si="17"/>
        <v/>
      </c>
      <c r="X52" s="93" t="str">
        <f t="shared" si="18"/>
        <v/>
      </c>
      <c r="Y52" s="197"/>
      <c r="Z52" s="198"/>
      <c r="AA52" s="198"/>
      <c r="AB52" s="198"/>
      <c r="AC52" s="199"/>
      <c r="AD52" s="199"/>
      <c r="AE52" s="92" t="str">
        <f t="shared" si="19"/>
        <v/>
      </c>
      <c r="AF52" s="206" t="str">
        <f t="shared" si="20"/>
        <v/>
      </c>
      <c r="AG52" s="209" t="str">
        <f t="shared" si="7"/>
        <v/>
      </c>
      <c r="AH52" s="197"/>
      <c r="AI52" s="198"/>
      <c r="AJ52" s="198"/>
      <c r="AK52" s="199"/>
      <c r="AL52" s="199"/>
      <c r="AM52" s="199"/>
      <c r="AN52" s="92" t="str">
        <f t="shared" si="8"/>
        <v/>
      </c>
      <c r="AO52" s="93" t="str">
        <f t="shared" si="9"/>
        <v/>
      </c>
      <c r="AP52" s="282" t="str">
        <f>'Patrak B'!AU96</f>
        <v/>
      </c>
      <c r="AQ52" s="92" t="str">
        <f t="shared" si="21"/>
        <v/>
      </c>
      <c r="AR52" s="92" t="str">
        <f t="shared" si="11"/>
        <v/>
      </c>
      <c r="AS52" s="349" t="str">
        <f t="shared" si="12"/>
        <v/>
      </c>
      <c r="AT52" s="354" t="str">
        <f t="shared" si="13"/>
        <v/>
      </c>
      <c r="AU52" s="351"/>
    </row>
    <row r="53" spans="1:48" s="230" customFormat="1" ht="19.95" customHeight="1" x14ac:dyDescent="0.3">
      <c r="A53" s="234" t="str">
        <f>'Student Data'!A50</f>
        <v/>
      </c>
      <c r="B53" s="235" t="str">
        <f>IF('Student Data'!B50="","",'Student Data'!B50)</f>
        <v/>
      </c>
      <c r="C53" s="256" t="str">
        <f>IF('Student Data'!C50="","",'Student Data'!C50)</f>
        <v/>
      </c>
      <c r="D53" s="257" t="str">
        <f>IF('Student Data'!D50="","",'Student Data'!D50)</f>
        <v/>
      </c>
      <c r="E53" s="258">
        <f>'Student Data'!E50</f>
        <v>0</v>
      </c>
      <c r="F53" s="258">
        <f>'Student Data'!F50</f>
        <v>0</v>
      </c>
      <c r="G53" s="259" t="str">
        <f>IF('Student Data'!G50="","",'Student Data'!G50)</f>
        <v/>
      </c>
      <c r="H53" s="197"/>
      <c r="I53" s="198"/>
      <c r="J53" s="198"/>
      <c r="K53" s="199"/>
      <c r="L53" s="199"/>
      <c r="M53" s="199"/>
      <c r="N53" s="92" t="str">
        <f t="shared" si="14"/>
        <v/>
      </c>
      <c r="O53" s="206" t="str">
        <f t="shared" si="15"/>
        <v/>
      </c>
      <c r="P53" s="209" t="str">
        <f t="shared" si="16"/>
        <v/>
      </c>
      <c r="Q53" s="198"/>
      <c r="R53" s="198"/>
      <c r="S53" s="198"/>
      <c r="T53" s="199"/>
      <c r="U53" s="199"/>
      <c r="V53" s="199"/>
      <c r="W53" s="92" t="str">
        <f t="shared" si="17"/>
        <v/>
      </c>
      <c r="X53" s="93" t="str">
        <f t="shared" si="18"/>
        <v/>
      </c>
      <c r="Y53" s="197"/>
      <c r="Z53" s="198"/>
      <c r="AA53" s="198"/>
      <c r="AB53" s="198"/>
      <c r="AC53" s="199"/>
      <c r="AD53" s="199"/>
      <c r="AE53" s="92" t="str">
        <f t="shared" si="19"/>
        <v/>
      </c>
      <c r="AF53" s="206" t="str">
        <f t="shared" si="20"/>
        <v/>
      </c>
      <c r="AG53" s="209" t="str">
        <f t="shared" si="7"/>
        <v/>
      </c>
      <c r="AH53" s="197"/>
      <c r="AI53" s="198"/>
      <c r="AJ53" s="198"/>
      <c r="AK53" s="199"/>
      <c r="AL53" s="199"/>
      <c r="AM53" s="199"/>
      <c r="AN53" s="92" t="str">
        <f t="shared" si="8"/>
        <v/>
      </c>
      <c r="AO53" s="93" t="str">
        <f t="shared" si="9"/>
        <v/>
      </c>
      <c r="AP53" s="282" t="str">
        <f>'Patrak B'!AU98</f>
        <v/>
      </c>
      <c r="AQ53" s="92" t="str">
        <f t="shared" si="21"/>
        <v/>
      </c>
      <c r="AR53" s="92" t="str">
        <f t="shared" si="11"/>
        <v/>
      </c>
      <c r="AS53" s="349" t="str">
        <f t="shared" si="12"/>
        <v/>
      </c>
      <c r="AT53" s="354" t="str">
        <f t="shared" si="13"/>
        <v/>
      </c>
      <c r="AU53" s="351"/>
    </row>
    <row r="54" spans="1:48" s="230" customFormat="1" ht="19.95" customHeight="1" x14ac:dyDescent="0.3">
      <c r="A54" s="234" t="str">
        <f>'Student Data'!A51</f>
        <v/>
      </c>
      <c r="B54" s="235" t="str">
        <f>IF('Student Data'!B51="","",'Student Data'!B51)</f>
        <v/>
      </c>
      <c r="C54" s="256" t="str">
        <f>IF('Student Data'!C51="","",'Student Data'!C51)</f>
        <v/>
      </c>
      <c r="D54" s="257" t="str">
        <f>IF('Student Data'!D51="","",'Student Data'!D51)</f>
        <v/>
      </c>
      <c r="E54" s="258">
        <f>'Student Data'!E51</f>
        <v>0</v>
      </c>
      <c r="F54" s="258">
        <f>'Student Data'!F51</f>
        <v>0</v>
      </c>
      <c r="G54" s="259" t="str">
        <f>IF('Student Data'!G51="","",'Student Data'!G51)</f>
        <v/>
      </c>
      <c r="H54" s="197"/>
      <c r="I54" s="198"/>
      <c r="J54" s="198"/>
      <c r="K54" s="199"/>
      <c r="L54" s="199"/>
      <c r="M54" s="199"/>
      <c r="N54" s="92" t="str">
        <f t="shared" si="14"/>
        <v/>
      </c>
      <c r="O54" s="206" t="str">
        <f t="shared" si="15"/>
        <v/>
      </c>
      <c r="P54" s="209" t="str">
        <f t="shared" si="16"/>
        <v/>
      </c>
      <c r="Q54" s="198"/>
      <c r="R54" s="198"/>
      <c r="S54" s="198"/>
      <c r="T54" s="199"/>
      <c r="U54" s="199"/>
      <c r="V54" s="199"/>
      <c r="W54" s="92" t="str">
        <f t="shared" si="17"/>
        <v/>
      </c>
      <c r="X54" s="93" t="str">
        <f t="shared" si="18"/>
        <v/>
      </c>
      <c r="Y54" s="197"/>
      <c r="Z54" s="198"/>
      <c r="AA54" s="198"/>
      <c r="AB54" s="198"/>
      <c r="AC54" s="199"/>
      <c r="AD54" s="199"/>
      <c r="AE54" s="92" t="str">
        <f t="shared" si="19"/>
        <v/>
      </c>
      <c r="AF54" s="206" t="str">
        <f t="shared" si="20"/>
        <v/>
      </c>
      <c r="AG54" s="209" t="str">
        <f t="shared" si="7"/>
        <v/>
      </c>
      <c r="AH54" s="197"/>
      <c r="AI54" s="198"/>
      <c r="AJ54" s="198"/>
      <c r="AK54" s="199"/>
      <c r="AL54" s="199"/>
      <c r="AM54" s="199"/>
      <c r="AN54" s="92" t="str">
        <f t="shared" si="8"/>
        <v/>
      </c>
      <c r="AO54" s="93" t="str">
        <f t="shared" si="9"/>
        <v/>
      </c>
      <c r="AP54" s="282" t="str">
        <f>'Patrak B'!AU100</f>
        <v/>
      </c>
      <c r="AQ54" s="92" t="str">
        <f t="shared" si="21"/>
        <v/>
      </c>
      <c r="AR54" s="92" t="str">
        <f t="shared" si="11"/>
        <v/>
      </c>
      <c r="AS54" s="349" t="str">
        <f t="shared" si="12"/>
        <v/>
      </c>
      <c r="AT54" s="354" t="str">
        <f t="shared" si="13"/>
        <v/>
      </c>
      <c r="AU54" s="351"/>
    </row>
    <row r="55" spans="1:48" s="230" customFormat="1" ht="19.95" customHeight="1" x14ac:dyDescent="0.3">
      <c r="A55" s="234" t="str">
        <f>'Student Data'!A52</f>
        <v/>
      </c>
      <c r="B55" s="235" t="str">
        <f>IF('Student Data'!B52="","",'Student Data'!B52)</f>
        <v/>
      </c>
      <c r="C55" s="256" t="str">
        <f>IF('Student Data'!C52="","",'Student Data'!C52)</f>
        <v/>
      </c>
      <c r="D55" s="257" t="str">
        <f>IF('Student Data'!D52="","",'Student Data'!D52)</f>
        <v/>
      </c>
      <c r="E55" s="258">
        <f>'Student Data'!E52</f>
        <v>0</v>
      </c>
      <c r="F55" s="258">
        <f>'Student Data'!F52</f>
        <v>0</v>
      </c>
      <c r="G55" s="259" t="str">
        <f>IF('Student Data'!G52="","",'Student Data'!G52)</f>
        <v/>
      </c>
      <c r="H55" s="197"/>
      <c r="I55" s="198"/>
      <c r="J55" s="198"/>
      <c r="K55" s="199"/>
      <c r="L55" s="199"/>
      <c r="M55" s="199"/>
      <c r="N55" s="92" t="str">
        <f t="shared" si="14"/>
        <v/>
      </c>
      <c r="O55" s="206" t="str">
        <f t="shared" si="15"/>
        <v/>
      </c>
      <c r="P55" s="209" t="str">
        <f t="shared" si="16"/>
        <v/>
      </c>
      <c r="Q55" s="198"/>
      <c r="R55" s="198"/>
      <c r="S55" s="198"/>
      <c r="T55" s="199"/>
      <c r="U55" s="199"/>
      <c r="V55" s="199"/>
      <c r="W55" s="92" t="str">
        <f t="shared" si="17"/>
        <v/>
      </c>
      <c r="X55" s="93" t="str">
        <f t="shared" si="18"/>
        <v/>
      </c>
      <c r="Y55" s="197"/>
      <c r="Z55" s="198"/>
      <c r="AA55" s="198"/>
      <c r="AB55" s="198"/>
      <c r="AC55" s="199"/>
      <c r="AD55" s="199"/>
      <c r="AE55" s="92" t="str">
        <f t="shared" si="19"/>
        <v/>
      </c>
      <c r="AF55" s="206" t="str">
        <f t="shared" si="20"/>
        <v/>
      </c>
      <c r="AG55" s="209" t="str">
        <f t="shared" si="7"/>
        <v/>
      </c>
      <c r="AH55" s="197"/>
      <c r="AI55" s="198"/>
      <c r="AJ55" s="198"/>
      <c r="AK55" s="199"/>
      <c r="AL55" s="199"/>
      <c r="AM55" s="199"/>
      <c r="AN55" s="92" t="str">
        <f t="shared" si="8"/>
        <v/>
      </c>
      <c r="AO55" s="93" t="str">
        <f t="shared" si="9"/>
        <v/>
      </c>
      <c r="AP55" s="282" t="str">
        <f>'Patrak B'!AU102</f>
        <v/>
      </c>
      <c r="AQ55" s="92" t="str">
        <f t="shared" si="21"/>
        <v/>
      </c>
      <c r="AR55" s="92" t="str">
        <f t="shared" si="11"/>
        <v/>
      </c>
      <c r="AS55" s="349" t="str">
        <f t="shared" si="12"/>
        <v/>
      </c>
      <c r="AT55" s="354" t="str">
        <f t="shared" si="13"/>
        <v/>
      </c>
      <c r="AU55" s="351"/>
    </row>
    <row r="56" spans="1:48" s="230" customFormat="1" ht="19.95" customHeight="1" x14ac:dyDescent="0.3">
      <c r="A56" s="234" t="str">
        <f>'Student Data'!A53</f>
        <v/>
      </c>
      <c r="B56" s="235" t="str">
        <f>IF('Student Data'!B53="","",'Student Data'!B53)</f>
        <v/>
      </c>
      <c r="C56" s="256" t="str">
        <f>IF('Student Data'!C53="","",'Student Data'!C53)</f>
        <v/>
      </c>
      <c r="D56" s="257" t="str">
        <f>IF('Student Data'!D53="","",'Student Data'!D53)</f>
        <v/>
      </c>
      <c r="E56" s="258">
        <f>'Student Data'!E53</f>
        <v>0</v>
      </c>
      <c r="F56" s="258">
        <f>'Student Data'!F53</f>
        <v>0</v>
      </c>
      <c r="G56" s="259" t="str">
        <f>IF('Student Data'!G53="","",'Student Data'!G53)</f>
        <v/>
      </c>
      <c r="H56" s="197"/>
      <c r="I56" s="198"/>
      <c r="J56" s="198"/>
      <c r="K56" s="199"/>
      <c r="L56" s="199"/>
      <c r="M56" s="199"/>
      <c r="N56" s="92" t="str">
        <f t="shared" si="14"/>
        <v/>
      </c>
      <c r="O56" s="206" t="str">
        <f t="shared" si="15"/>
        <v/>
      </c>
      <c r="P56" s="209" t="str">
        <f t="shared" si="16"/>
        <v/>
      </c>
      <c r="Q56" s="198"/>
      <c r="R56" s="198"/>
      <c r="S56" s="198"/>
      <c r="T56" s="199"/>
      <c r="U56" s="199"/>
      <c r="V56" s="199"/>
      <c r="W56" s="92" t="str">
        <f t="shared" si="17"/>
        <v/>
      </c>
      <c r="X56" s="93" t="str">
        <f t="shared" si="18"/>
        <v/>
      </c>
      <c r="Y56" s="197"/>
      <c r="Z56" s="198"/>
      <c r="AA56" s="198"/>
      <c r="AB56" s="198"/>
      <c r="AC56" s="199"/>
      <c r="AD56" s="199"/>
      <c r="AE56" s="92" t="str">
        <f t="shared" si="19"/>
        <v/>
      </c>
      <c r="AF56" s="206" t="str">
        <f t="shared" si="20"/>
        <v/>
      </c>
      <c r="AG56" s="209" t="str">
        <f t="shared" si="7"/>
        <v/>
      </c>
      <c r="AH56" s="197"/>
      <c r="AI56" s="198"/>
      <c r="AJ56" s="198"/>
      <c r="AK56" s="199"/>
      <c r="AL56" s="199"/>
      <c r="AM56" s="199"/>
      <c r="AN56" s="92" t="str">
        <f t="shared" si="8"/>
        <v/>
      </c>
      <c r="AO56" s="93" t="str">
        <f t="shared" si="9"/>
        <v/>
      </c>
      <c r="AP56" s="282" t="str">
        <f>'Patrak B'!AU104</f>
        <v/>
      </c>
      <c r="AQ56" s="92" t="str">
        <f t="shared" si="21"/>
        <v/>
      </c>
      <c r="AR56" s="92" t="str">
        <f t="shared" si="11"/>
        <v/>
      </c>
      <c r="AS56" s="349" t="str">
        <f t="shared" si="12"/>
        <v/>
      </c>
      <c r="AT56" s="354" t="str">
        <f t="shared" si="13"/>
        <v/>
      </c>
      <c r="AU56" s="351"/>
    </row>
    <row r="57" spans="1:48" s="230" customFormat="1" ht="19.95" customHeight="1" x14ac:dyDescent="0.3">
      <c r="A57" s="234" t="str">
        <f>'Student Data'!A54</f>
        <v/>
      </c>
      <c r="B57" s="235" t="str">
        <f>IF('Student Data'!B54="","",'Student Data'!B54)</f>
        <v/>
      </c>
      <c r="C57" s="256" t="str">
        <f>IF('Student Data'!C54="","",'Student Data'!C54)</f>
        <v/>
      </c>
      <c r="D57" s="257" t="str">
        <f>IF('Student Data'!D54="","",'Student Data'!D54)</f>
        <v/>
      </c>
      <c r="E57" s="258">
        <f>'Student Data'!E54</f>
        <v>0</v>
      </c>
      <c r="F57" s="258">
        <f>'Student Data'!F54</f>
        <v>0</v>
      </c>
      <c r="G57" s="259" t="str">
        <f>IF('Student Data'!G54="","",'Student Data'!G54)</f>
        <v/>
      </c>
      <c r="H57" s="197"/>
      <c r="I57" s="198"/>
      <c r="J57" s="198"/>
      <c r="K57" s="199"/>
      <c r="L57" s="199"/>
      <c r="M57" s="199"/>
      <c r="N57" s="92" t="str">
        <f t="shared" si="14"/>
        <v/>
      </c>
      <c r="O57" s="206" t="str">
        <f t="shared" si="15"/>
        <v/>
      </c>
      <c r="P57" s="209" t="str">
        <f t="shared" si="16"/>
        <v/>
      </c>
      <c r="Q57" s="198"/>
      <c r="R57" s="198"/>
      <c r="S57" s="198"/>
      <c r="T57" s="199"/>
      <c r="U57" s="199"/>
      <c r="V57" s="199"/>
      <c r="W57" s="92" t="str">
        <f t="shared" si="17"/>
        <v/>
      </c>
      <c r="X57" s="93" t="str">
        <f t="shared" si="18"/>
        <v/>
      </c>
      <c r="Y57" s="197"/>
      <c r="Z57" s="198"/>
      <c r="AA57" s="198"/>
      <c r="AB57" s="198"/>
      <c r="AC57" s="199"/>
      <c r="AD57" s="199"/>
      <c r="AE57" s="92" t="str">
        <f t="shared" si="19"/>
        <v/>
      </c>
      <c r="AF57" s="206" t="str">
        <f t="shared" si="20"/>
        <v/>
      </c>
      <c r="AG57" s="209" t="str">
        <f t="shared" si="7"/>
        <v/>
      </c>
      <c r="AH57" s="197"/>
      <c r="AI57" s="198"/>
      <c r="AJ57" s="198"/>
      <c r="AK57" s="199"/>
      <c r="AL57" s="199"/>
      <c r="AM57" s="199"/>
      <c r="AN57" s="92" t="str">
        <f t="shared" si="8"/>
        <v/>
      </c>
      <c r="AO57" s="93" t="str">
        <f t="shared" si="9"/>
        <v/>
      </c>
      <c r="AP57" s="282" t="str">
        <f>'Patrak B'!AU106</f>
        <v/>
      </c>
      <c r="AQ57" s="92" t="str">
        <f t="shared" si="21"/>
        <v/>
      </c>
      <c r="AR57" s="92" t="str">
        <f t="shared" si="11"/>
        <v/>
      </c>
      <c r="AS57" s="349" t="str">
        <f t="shared" si="12"/>
        <v/>
      </c>
      <c r="AT57" s="354" t="str">
        <f t="shared" si="13"/>
        <v/>
      </c>
      <c r="AU57" s="351"/>
    </row>
    <row r="58" spans="1:48" s="230" customFormat="1" ht="19.95" customHeight="1" x14ac:dyDescent="0.3">
      <c r="A58" s="272" t="str">
        <f>'Student Data'!A55</f>
        <v/>
      </c>
      <c r="B58" s="235" t="str">
        <f>IF('Student Data'!B55="","",'Student Data'!B55)</f>
        <v/>
      </c>
      <c r="C58" s="256" t="str">
        <f>IF('Student Data'!C55="","",'Student Data'!C55)</f>
        <v/>
      </c>
      <c r="D58" s="273" t="str">
        <f>IF('Student Data'!D55="","",'Student Data'!D55)</f>
        <v/>
      </c>
      <c r="E58" s="274">
        <f>'Student Data'!E55</f>
        <v>0</v>
      </c>
      <c r="F58" s="274">
        <f>'Student Data'!F55</f>
        <v>0</v>
      </c>
      <c r="G58" s="259" t="str">
        <f>IF('Student Data'!G55="","",'Student Data'!G55)</f>
        <v/>
      </c>
      <c r="H58" s="197"/>
      <c r="I58" s="198"/>
      <c r="J58" s="198"/>
      <c r="K58" s="199"/>
      <c r="L58" s="199"/>
      <c r="M58" s="199"/>
      <c r="N58" s="92" t="str">
        <f t="shared" si="14"/>
        <v/>
      </c>
      <c r="O58" s="206" t="str">
        <f t="shared" si="15"/>
        <v/>
      </c>
      <c r="P58" s="209" t="str">
        <f t="shared" si="16"/>
        <v/>
      </c>
      <c r="Q58" s="198"/>
      <c r="R58" s="198"/>
      <c r="S58" s="198"/>
      <c r="T58" s="199"/>
      <c r="U58" s="199"/>
      <c r="V58" s="199"/>
      <c r="W58" s="92" t="str">
        <f t="shared" si="17"/>
        <v/>
      </c>
      <c r="X58" s="93" t="str">
        <f t="shared" si="18"/>
        <v/>
      </c>
      <c r="Y58" s="197"/>
      <c r="Z58" s="198"/>
      <c r="AA58" s="198"/>
      <c r="AB58" s="198"/>
      <c r="AC58" s="199"/>
      <c r="AD58" s="199"/>
      <c r="AE58" s="92" t="str">
        <f t="shared" si="19"/>
        <v/>
      </c>
      <c r="AF58" s="206" t="str">
        <f t="shared" si="20"/>
        <v/>
      </c>
      <c r="AG58" s="209" t="str">
        <f t="shared" si="7"/>
        <v/>
      </c>
      <c r="AH58" s="197"/>
      <c r="AI58" s="198"/>
      <c r="AJ58" s="198"/>
      <c r="AK58" s="199"/>
      <c r="AL58" s="199"/>
      <c r="AM58" s="199"/>
      <c r="AN58" s="92" t="str">
        <f t="shared" si="8"/>
        <v/>
      </c>
      <c r="AO58" s="93" t="str">
        <f t="shared" si="9"/>
        <v/>
      </c>
      <c r="AP58" s="282" t="str">
        <f>'Patrak B'!AU108</f>
        <v/>
      </c>
      <c r="AQ58" s="92" t="str">
        <f t="shared" si="21"/>
        <v/>
      </c>
      <c r="AR58" s="92" t="str">
        <f t="shared" si="11"/>
        <v/>
      </c>
      <c r="AS58" s="349" t="str">
        <f t="shared" si="12"/>
        <v/>
      </c>
      <c r="AT58" s="354" t="str">
        <f t="shared" si="13"/>
        <v/>
      </c>
      <c r="AU58" s="351"/>
    </row>
    <row r="59" spans="1:48" s="230" customFormat="1" ht="19.95" customHeight="1" x14ac:dyDescent="0.3">
      <c r="A59" s="234" t="str">
        <f>'Student Data'!A56</f>
        <v/>
      </c>
      <c r="B59" s="264" t="str">
        <f>IF('Student Data'!B56="","",'Student Data'!B56)</f>
        <v/>
      </c>
      <c r="C59" s="265" t="str">
        <f>IF('Student Data'!C56="","",'Student Data'!C56)</f>
        <v/>
      </c>
      <c r="D59" s="257" t="str">
        <f>IF('Student Data'!D56="","",'Student Data'!D56)</f>
        <v/>
      </c>
      <c r="E59" s="258">
        <f>'Student Data'!E56</f>
        <v>0</v>
      </c>
      <c r="F59" s="258">
        <f>'Student Data'!F56</f>
        <v>0</v>
      </c>
      <c r="G59" s="266" t="str">
        <f>IF('Student Data'!G56="","",'Student Data'!G56)</f>
        <v/>
      </c>
      <c r="H59" s="267"/>
      <c r="I59" s="198"/>
      <c r="J59" s="268"/>
      <c r="K59" s="269"/>
      <c r="L59" s="269"/>
      <c r="M59" s="269"/>
      <c r="N59" s="238" t="str">
        <f t="shared" si="14"/>
        <v/>
      </c>
      <c r="O59" s="270" t="str">
        <f t="shared" si="15"/>
        <v/>
      </c>
      <c r="P59" s="239" t="str">
        <f t="shared" si="16"/>
        <v/>
      </c>
      <c r="Q59" s="198"/>
      <c r="R59" s="268"/>
      <c r="S59" s="268"/>
      <c r="T59" s="269"/>
      <c r="U59" s="269"/>
      <c r="V59" s="269"/>
      <c r="W59" s="238" t="str">
        <f t="shared" si="17"/>
        <v/>
      </c>
      <c r="X59" s="271" t="str">
        <f t="shared" si="18"/>
        <v/>
      </c>
      <c r="Y59" s="267"/>
      <c r="Z59" s="268"/>
      <c r="AA59" s="268"/>
      <c r="AB59" s="198"/>
      <c r="AC59" s="269"/>
      <c r="AD59" s="269"/>
      <c r="AE59" s="331" t="str">
        <f t="shared" si="19"/>
        <v/>
      </c>
      <c r="AF59" s="270" t="str">
        <f t="shared" si="20"/>
        <v/>
      </c>
      <c r="AG59" s="209" t="str">
        <f t="shared" si="7"/>
        <v/>
      </c>
      <c r="AH59" s="197"/>
      <c r="AI59" s="268"/>
      <c r="AJ59" s="268"/>
      <c r="AK59" s="269"/>
      <c r="AL59" s="269"/>
      <c r="AM59" s="269"/>
      <c r="AN59" s="344" t="str">
        <f t="shared" si="8"/>
        <v/>
      </c>
      <c r="AO59" s="271" t="str">
        <f t="shared" si="9"/>
        <v/>
      </c>
      <c r="AP59" s="282" t="str">
        <f>'Patrak B'!AU110</f>
        <v/>
      </c>
      <c r="AQ59" s="92" t="str">
        <f t="shared" si="21"/>
        <v/>
      </c>
      <c r="AR59" s="92" t="str">
        <f t="shared" si="11"/>
        <v/>
      </c>
      <c r="AS59" s="349" t="str">
        <f t="shared" si="12"/>
        <v/>
      </c>
      <c r="AT59" s="354" t="str">
        <f t="shared" si="13"/>
        <v/>
      </c>
      <c r="AU59" s="351"/>
    </row>
    <row r="60" spans="1:48" s="230" customFormat="1" ht="19.95" customHeight="1" x14ac:dyDescent="0.3">
      <c r="A60" s="234" t="str">
        <f>'Student Data'!A57</f>
        <v/>
      </c>
      <c r="B60" s="235" t="str">
        <f>IF('Student Data'!B57="","",'Student Data'!B57)</f>
        <v/>
      </c>
      <c r="C60" s="256" t="str">
        <f>IF('Student Data'!C57="","",'Student Data'!C57)</f>
        <v/>
      </c>
      <c r="D60" s="257" t="str">
        <f>IF('Student Data'!D57="","",'Student Data'!D57)</f>
        <v/>
      </c>
      <c r="E60" s="258">
        <f>'Student Data'!E57</f>
        <v>0</v>
      </c>
      <c r="F60" s="258">
        <f>'Student Data'!F57</f>
        <v>0</v>
      </c>
      <c r="G60" s="259" t="str">
        <f>IF('Student Data'!G57="","",'Student Data'!G57)</f>
        <v/>
      </c>
      <c r="H60" s="197"/>
      <c r="I60" s="198"/>
      <c r="J60" s="198"/>
      <c r="K60" s="199"/>
      <c r="L60" s="199"/>
      <c r="M60" s="199"/>
      <c r="N60" s="92" t="str">
        <f t="shared" si="14"/>
        <v/>
      </c>
      <c r="O60" s="206" t="str">
        <f t="shared" si="15"/>
        <v/>
      </c>
      <c r="P60" s="209" t="str">
        <f t="shared" si="16"/>
        <v/>
      </c>
      <c r="Q60" s="198"/>
      <c r="R60" s="198"/>
      <c r="S60" s="198"/>
      <c r="T60" s="199"/>
      <c r="U60" s="199"/>
      <c r="V60" s="199"/>
      <c r="W60" s="92" t="str">
        <f t="shared" si="17"/>
        <v/>
      </c>
      <c r="X60" s="93" t="str">
        <f t="shared" si="18"/>
        <v/>
      </c>
      <c r="Y60" s="197"/>
      <c r="Z60" s="198"/>
      <c r="AA60" s="198"/>
      <c r="AB60" s="198"/>
      <c r="AC60" s="199"/>
      <c r="AD60" s="199"/>
      <c r="AE60" s="92" t="str">
        <f t="shared" si="19"/>
        <v/>
      </c>
      <c r="AF60" s="206" t="str">
        <f t="shared" si="20"/>
        <v/>
      </c>
      <c r="AG60" s="209" t="str">
        <f t="shared" si="7"/>
        <v/>
      </c>
      <c r="AH60" s="197"/>
      <c r="AI60" s="198"/>
      <c r="AJ60" s="198"/>
      <c r="AK60" s="199"/>
      <c r="AL60" s="199"/>
      <c r="AM60" s="199"/>
      <c r="AN60" s="92" t="str">
        <f t="shared" si="8"/>
        <v/>
      </c>
      <c r="AO60" s="93" t="str">
        <f t="shared" si="9"/>
        <v/>
      </c>
      <c r="AP60" s="282" t="str">
        <f>'Patrak B'!AU112</f>
        <v/>
      </c>
      <c r="AQ60" s="92" t="str">
        <f t="shared" si="21"/>
        <v/>
      </c>
      <c r="AR60" s="92" t="str">
        <f t="shared" si="11"/>
        <v/>
      </c>
      <c r="AS60" s="349" t="str">
        <f t="shared" si="12"/>
        <v/>
      </c>
      <c r="AT60" s="354" t="str">
        <f t="shared" si="13"/>
        <v/>
      </c>
      <c r="AU60" s="351"/>
    </row>
    <row r="61" spans="1:48" s="230" customFormat="1" ht="19.95" customHeight="1" x14ac:dyDescent="0.3">
      <c r="A61" s="234" t="str">
        <f>'Student Data'!A58</f>
        <v/>
      </c>
      <c r="B61" s="235" t="str">
        <f>IF('Student Data'!B58="","",'Student Data'!B58)</f>
        <v/>
      </c>
      <c r="C61" s="256" t="str">
        <f>IF('Student Data'!C58="","",'Student Data'!C58)</f>
        <v/>
      </c>
      <c r="D61" s="257" t="str">
        <f>IF('Student Data'!D58="","",'Student Data'!D58)</f>
        <v/>
      </c>
      <c r="E61" s="258">
        <f>'Student Data'!E58</f>
        <v>0</v>
      </c>
      <c r="F61" s="258">
        <f>'Student Data'!F58</f>
        <v>0</v>
      </c>
      <c r="G61" s="259" t="str">
        <f>IF('Student Data'!G58="","",'Student Data'!G58)</f>
        <v/>
      </c>
      <c r="H61" s="197"/>
      <c r="I61" s="198"/>
      <c r="J61" s="198"/>
      <c r="K61" s="199"/>
      <c r="L61" s="199"/>
      <c r="M61" s="199"/>
      <c r="N61" s="92" t="str">
        <f t="shared" si="14"/>
        <v/>
      </c>
      <c r="O61" s="206" t="str">
        <f t="shared" si="15"/>
        <v/>
      </c>
      <c r="P61" s="209" t="str">
        <f t="shared" si="16"/>
        <v/>
      </c>
      <c r="Q61" s="198"/>
      <c r="R61" s="198"/>
      <c r="S61" s="198"/>
      <c r="T61" s="199"/>
      <c r="U61" s="199"/>
      <c r="V61" s="199"/>
      <c r="W61" s="92" t="str">
        <f t="shared" si="17"/>
        <v/>
      </c>
      <c r="X61" s="93" t="str">
        <f t="shared" si="18"/>
        <v/>
      </c>
      <c r="Y61" s="197"/>
      <c r="Z61" s="198"/>
      <c r="AA61" s="198"/>
      <c r="AB61" s="198"/>
      <c r="AC61" s="199"/>
      <c r="AD61" s="199"/>
      <c r="AE61" s="92" t="str">
        <f t="shared" si="19"/>
        <v/>
      </c>
      <c r="AF61" s="206" t="str">
        <f t="shared" si="20"/>
        <v/>
      </c>
      <c r="AG61" s="209" t="str">
        <f t="shared" si="7"/>
        <v/>
      </c>
      <c r="AH61" s="197"/>
      <c r="AI61" s="198"/>
      <c r="AJ61" s="198"/>
      <c r="AK61" s="199"/>
      <c r="AL61" s="199"/>
      <c r="AM61" s="199"/>
      <c r="AN61" s="92" t="str">
        <f t="shared" si="8"/>
        <v/>
      </c>
      <c r="AO61" s="93" t="str">
        <f t="shared" si="9"/>
        <v/>
      </c>
      <c r="AP61" s="282" t="str">
        <f>'Patrak B'!AU114</f>
        <v/>
      </c>
      <c r="AQ61" s="92" t="str">
        <f t="shared" si="21"/>
        <v/>
      </c>
      <c r="AR61" s="92" t="str">
        <f t="shared" si="11"/>
        <v/>
      </c>
      <c r="AS61" s="349" t="str">
        <f t="shared" si="12"/>
        <v/>
      </c>
      <c r="AT61" s="354" t="str">
        <f t="shared" si="13"/>
        <v/>
      </c>
      <c r="AU61" s="351"/>
    </row>
    <row r="62" spans="1:48" s="230" customFormat="1" ht="19.95" customHeight="1" x14ac:dyDescent="0.3">
      <c r="A62" s="234" t="str">
        <f>'Student Data'!A59</f>
        <v/>
      </c>
      <c r="B62" s="235" t="str">
        <f>IF('Student Data'!B59="","",'Student Data'!B59)</f>
        <v/>
      </c>
      <c r="C62" s="256" t="str">
        <f>IF('Student Data'!C59="","",'Student Data'!C59)</f>
        <v/>
      </c>
      <c r="D62" s="257" t="str">
        <f>IF('Student Data'!D59="","",'Student Data'!D59)</f>
        <v/>
      </c>
      <c r="E62" s="258">
        <f>'Student Data'!E59</f>
        <v>0</v>
      </c>
      <c r="F62" s="258">
        <f>'Student Data'!F59</f>
        <v>0</v>
      </c>
      <c r="G62" s="259" t="str">
        <f>IF('Student Data'!G59="","",'Student Data'!G59)</f>
        <v/>
      </c>
      <c r="H62" s="197"/>
      <c r="I62" s="198"/>
      <c r="J62" s="198"/>
      <c r="K62" s="199"/>
      <c r="L62" s="199"/>
      <c r="M62" s="199"/>
      <c r="N62" s="92" t="str">
        <f t="shared" si="14"/>
        <v/>
      </c>
      <c r="O62" s="206" t="str">
        <f t="shared" si="15"/>
        <v/>
      </c>
      <c r="P62" s="209" t="str">
        <f t="shared" si="16"/>
        <v/>
      </c>
      <c r="Q62" s="198"/>
      <c r="R62" s="198"/>
      <c r="S62" s="198"/>
      <c r="T62" s="199"/>
      <c r="U62" s="199"/>
      <c r="V62" s="199"/>
      <c r="W62" s="92" t="str">
        <f t="shared" si="17"/>
        <v/>
      </c>
      <c r="X62" s="93" t="str">
        <f t="shared" si="18"/>
        <v/>
      </c>
      <c r="Y62" s="197"/>
      <c r="Z62" s="198"/>
      <c r="AA62" s="198"/>
      <c r="AB62" s="198"/>
      <c r="AC62" s="199"/>
      <c r="AD62" s="199"/>
      <c r="AE62" s="92" t="str">
        <f t="shared" si="19"/>
        <v/>
      </c>
      <c r="AF62" s="206" t="str">
        <f t="shared" si="20"/>
        <v/>
      </c>
      <c r="AG62" s="209" t="str">
        <f t="shared" si="7"/>
        <v/>
      </c>
      <c r="AH62" s="197"/>
      <c r="AI62" s="198"/>
      <c r="AJ62" s="198"/>
      <c r="AK62" s="199"/>
      <c r="AL62" s="199"/>
      <c r="AM62" s="199"/>
      <c r="AN62" s="92" t="str">
        <f t="shared" si="8"/>
        <v/>
      </c>
      <c r="AO62" s="93" t="str">
        <f t="shared" si="9"/>
        <v/>
      </c>
      <c r="AP62" s="282" t="str">
        <f>'Patrak B'!AU116</f>
        <v/>
      </c>
      <c r="AQ62" s="92" t="str">
        <f t="shared" si="21"/>
        <v/>
      </c>
      <c r="AR62" s="92" t="str">
        <f t="shared" si="11"/>
        <v/>
      </c>
      <c r="AS62" s="349" t="str">
        <f t="shared" si="12"/>
        <v/>
      </c>
      <c r="AT62" s="354" t="str">
        <f t="shared" si="13"/>
        <v/>
      </c>
      <c r="AU62" s="351"/>
    </row>
    <row r="63" spans="1:48" s="230" customFormat="1" ht="19.95" customHeight="1" x14ac:dyDescent="0.3">
      <c r="A63" s="234" t="str">
        <f>'Student Data'!A60</f>
        <v/>
      </c>
      <c r="B63" s="235" t="str">
        <f>IF('Student Data'!B60="","",'Student Data'!B60)</f>
        <v/>
      </c>
      <c r="C63" s="256" t="str">
        <f>IF('Student Data'!C60="","",'Student Data'!C60)</f>
        <v/>
      </c>
      <c r="D63" s="257" t="str">
        <f>IF('Student Data'!D60="","",'Student Data'!D60)</f>
        <v/>
      </c>
      <c r="E63" s="258">
        <f>'Student Data'!E60</f>
        <v>0</v>
      </c>
      <c r="F63" s="258">
        <f>'Student Data'!F60</f>
        <v>0</v>
      </c>
      <c r="G63" s="259" t="str">
        <f>IF('Student Data'!G60="","",'Student Data'!G60)</f>
        <v/>
      </c>
      <c r="H63" s="197"/>
      <c r="I63" s="198"/>
      <c r="J63" s="198"/>
      <c r="K63" s="199"/>
      <c r="L63" s="199"/>
      <c r="M63" s="199"/>
      <c r="N63" s="92" t="str">
        <f t="shared" si="14"/>
        <v/>
      </c>
      <c r="O63" s="206" t="str">
        <f t="shared" si="15"/>
        <v/>
      </c>
      <c r="P63" s="209" t="str">
        <f t="shared" si="16"/>
        <v/>
      </c>
      <c r="Q63" s="198"/>
      <c r="R63" s="198"/>
      <c r="S63" s="198"/>
      <c r="T63" s="199"/>
      <c r="U63" s="199"/>
      <c r="V63" s="199"/>
      <c r="W63" s="92" t="str">
        <f t="shared" si="17"/>
        <v/>
      </c>
      <c r="X63" s="93" t="str">
        <f t="shared" si="18"/>
        <v/>
      </c>
      <c r="Y63" s="197"/>
      <c r="Z63" s="198"/>
      <c r="AA63" s="198"/>
      <c r="AB63" s="198"/>
      <c r="AC63" s="199"/>
      <c r="AD63" s="199"/>
      <c r="AE63" s="92" t="str">
        <f t="shared" si="19"/>
        <v/>
      </c>
      <c r="AF63" s="206" t="str">
        <f t="shared" si="20"/>
        <v/>
      </c>
      <c r="AG63" s="209" t="str">
        <f t="shared" si="7"/>
        <v/>
      </c>
      <c r="AH63" s="197"/>
      <c r="AI63" s="198"/>
      <c r="AJ63" s="198"/>
      <c r="AK63" s="199"/>
      <c r="AL63" s="199"/>
      <c r="AM63" s="199"/>
      <c r="AN63" s="92" t="str">
        <f t="shared" si="8"/>
        <v/>
      </c>
      <c r="AO63" s="93" t="str">
        <f t="shared" si="9"/>
        <v/>
      </c>
      <c r="AP63" s="282" t="str">
        <f>'Patrak B'!AU118</f>
        <v/>
      </c>
      <c r="AQ63" s="92" t="str">
        <f t="shared" si="21"/>
        <v/>
      </c>
      <c r="AR63" s="92" t="str">
        <f t="shared" si="11"/>
        <v/>
      </c>
      <c r="AS63" s="349" t="str">
        <f t="shared" si="12"/>
        <v/>
      </c>
      <c r="AT63" s="354" t="str">
        <f t="shared" si="13"/>
        <v/>
      </c>
      <c r="AU63" s="351"/>
    </row>
    <row r="64" spans="1:48" s="191" customFormat="1" ht="19.95" customHeight="1" x14ac:dyDescent="0.3">
      <c r="A64" s="234" t="str">
        <f>'Student Data'!A61</f>
        <v/>
      </c>
      <c r="B64" s="235" t="str">
        <f>IF('Student Data'!B61="","",'Student Data'!B61)</f>
        <v/>
      </c>
      <c r="C64" s="256" t="str">
        <f>IF('Student Data'!C61="","",'Student Data'!C61)</f>
        <v/>
      </c>
      <c r="D64" s="257" t="str">
        <f>IF('Student Data'!D61="","",'Student Data'!D61)</f>
        <v/>
      </c>
      <c r="E64" s="258">
        <f>'Student Data'!E61</f>
        <v>0</v>
      </c>
      <c r="F64" s="258">
        <f>'Student Data'!F61</f>
        <v>0</v>
      </c>
      <c r="G64" s="259" t="str">
        <f>IF('Student Data'!G61="","",'Student Data'!G61)</f>
        <v/>
      </c>
      <c r="H64" s="197"/>
      <c r="I64" s="198"/>
      <c r="J64" s="198"/>
      <c r="K64" s="199"/>
      <c r="L64" s="199"/>
      <c r="M64" s="199"/>
      <c r="N64" s="92" t="str">
        <f t="shared" si="14"/>
        <v/>
      </c>
      <c r="O64" s="206" t="str">
        <f t="shared" si="15"/>
        <v/>
      </c>
      <c r="P64" s="209" t="str">
        <f t="shared" si="16"/>
        <v/>
      </c>
      <c r="Q64" s="198"/>
      <c r="R64" s="198"/>
      <c r="S64" s="198"/>
      <c r="T64" s="199"/>
      <c r="U64" s="199"/>
      <c r="V64" s="199"/>
      <c r="W64" s="92" t="str">
        <f t="shared" si="17"/>
        <v/>
      </c>
      <c r="X64" s="93" t="str">
        <f t="shared" si="18"/>
        <v/>
      </c>
      <c r="Y64" s="197"/>
      <c r="Z64" s="198"/>
      <c r="AA64" s="198"/>
      <c r="AB64" s="198"/>
      <c r="AC64" s="199"/>
      <c r="AD64" s="199"/>
      <c r="AE64" s="92" t="str">
        <f t="shared" si="19"/>
        <v/>
      </c>
      <c r="AF64" s="206" t="str">
        <f t="shared" si="20"/>
        <v/>
      </c>
      <c r="AG64" s="209" t="str">
        <f t="shared" si="7"/>
        <v/>
      </c>
      <c r="AH64" s="197"/>
      <c r="AI64" s="198"/>
      <c r="AJ64" s="198"/>
      <c r="AK64" s="199"/>
      <c r="AL64" s="199"/>
      <c r="AM64" s="199"/>
      <c r="AN64" s="92" t="str">
        <f t="shared" si="8"/>
        <v/>
      </c>
      <c r="AO64" s="93" t="str">
        <f t="shared" si="9"/>
        <v/>
      </c>
      <c r="AP64" s="282" t="str">
        <f>'Patrak B'!AU120</f>
        <v/>
      </c>
      <c r="AQ64" s="92" t="str">
        <f t="shared" si="21"/>
        <v/>
      </c>
      <c r="AR64" s="92" t="str">
        <f t="shared" si="11"/>
        <v/>
      </c>
      <c r="AS64" s="349" t="str">
        <f t="shared" si="12"/>
        <v/>
      </c>
      <c r="AT64" s="354" t="str">
        <f t="shared" si="13"/>
        <v/>
      </c>
      <c r="AU64" s="351"/>
      <c r="AV64" s="230"/>
    </row>
    <row r="65" spans="1:48" s="191" customFormat="1" ht="19.95" customHeight="1" x14ac:dyDescent="0.3">
      <c r="A65" s="234" t="str">
        <f>'Student Data'!A62</f>
        <v/>
      </c>
      <c r="B65" s="235" t="str">
        <f>IF('Student Data'!B62="","",'Student Data'!B62)</f>
        <v/>
      </c>
      <c r="C65" s="256" t="str">
        <f>IF('Student Data'!C62="","",'Student Data'!C62)</f>
        <v/>
      </c>
      <c r="D65" s="257" t="str">
        <f>IF('Student Data'!D62="","",'Student Data'!D62)</f>
        <v/>
      </c>
      <c r="E65" s="258">
        <f>'Student Data'!E62</f>
        <v>0</v>
      </c>
      <c r="F65" s="258">
        <f>'Student Data'!F62</f>
        <v>0</v>
      </c>
      <c r="G65" s="259" t="str">
        <f>IF('Student Data'!G62="","",'Student Data'!G62)</f>
        <v/>
      </c>
      <c r="H65" s="197"/>
      <c r="I65" s="198"/>
      <c r="J65" s="198"/>
      <c r="K65" s="199"/>
      <c r="L65" s="199"/>
      <c r="M65" s="199"/>
      <c r="N65" s="92" t="str">
        <f t="shared" si="14"/>
        <v/>
      </c>
      <c r="O65" s="206" t="str">
        <f t="shared" si="15"/>
        <v/>
      </c>
      <c r="P65" s="209" t="str">
        <f t="shared" si="16"/>
        <v/>
      </c>
      <c r="Q65" s="198"/>
      <c r="R65" s="198"/>
      <c r="S65" s="198"/>
      <c r="T65" s="199"/>
      <c r="U65" s="199"/>
      <c r="V65" s="199"/>
      <c r="W65" s="92" t="str">
        <f t="shared" si="17"/>
        <v/>
      </c>
      <c r="X65" s="93" t="str">
        <f t="shared" si="18"/>
        <v/>
      </c>
      <c r="Y65" s="197"/>
      <c r="Z65" s="198"/>
      <c r="AA65" s="198"/>
      <c r="AB65" s="198"/>
      <c r="AC65" s="199"/>
      <c r="AD65" s="199"/>
      <c r="AE65" s="92" t="str">
        <f t="shared" si="19"/>
        <v/>
      </c>
      <c r="AF65" s="206" t="str">
        <f t="shared" si="20"/>
        <v/>
      </c>
      <c r="AG65" s="209" t="str">
        <f t="shared" si="7"/>
        <v/>
      </c>
      <c r="AH65" s="197"/>
      <c r="AI65" s="198"/>
      <c r="AJ65" s="198"/>
      <c r="AK65" s="199"/>
      <c r="AL65" s="199"/>
      <c r="AM65" s="199"/>
      <c r="AN65" s="92" t="str">
        <f t="shared" si="8"/>
        <v/>
      </c>
      <c r="AO65" s="93" t="str">
        <f t="shared" si="9"/>
        <v/>
      </c>
      <c r="AP65" s="282" t="str">
        <f>'Patrak B'!AU122</f>
        <v/>
      </c>
      <c r="AQ65" s="92" t="str">
        <f t="shared" si="21"/>
        <v/>
      </c>
      <c r="AR65" s="92" t="str">
        <f t="shared" si="11"/>
        <v/>
      </c>
      <c r="AS65" s="349" t="str">
        <f t="shared" si="12"/>
        <v/>
      </c>
      <c r="AT65" s="354" t="str">
        <f t="shared" si="13"/>
        <v/>
      </c>
      <c r="AU65" s="351"/>
      <c r="AV65" s="230"/>
    </row>
    <row r="66" spans="1:48" s="191" customFormat="1" ht="19.95" customHeight="1" x14ac:dyDescent="0.3">
      <c r="A66" s="234" t="str">
        <f>'Student Data'!A63</f>
        <v/>
      </c>
      <c r="B66" s="235" t="str">
        <f>IF('Student Data'!B63="","",'Student Data'!B63)</f>
        <v/>
      </c>
      <c r="C66" s="256" t="str">
        <f>IF('Student Data'!C63="","",'Student Data'!C63)</f>
        <v/>
      </c>
      <c r="D66" s="257" t="str">
        <f>IF('Student Data'!D63="","",'Student Data'!D63)</f>
        <v/>
      </c>
      <c r="E66" s="258">
        <f>'Student Data'!E63</f>
        <v>0</v>
      </c>
      <c r="F66" s="258">
        <f>'Student Data'!F63</f>
        <v>0</v>
      </c>
      <c r="G66" s="259" t="str">
        <f>IF('Student Data'!G63="","",'Student Data'!G63)</f>
        <v/>
      </c>
      <c r="H66" s="197"/>
      <c r="I66" s="198"/>
      <c r="J66" s="198"/>
      <c r="K66" s="199"/>
      <c r="L66" s="199"/>
      <c r="M66" s="199"/>
      <c r="N66" s="92" t="str">
        <f t="shared" si="14"/>
        <v/>
      </c>
      <c r="O66" s="206" t="str">
        <f t="shared" si="15"/>
        <v/>
      </c>
      <c r="P66" s="209" t="str">
        <f t="shared" si="16"/>
        <v/>
      </c>
      <c r="Q66" s="198"/>
      <c r="R66" s="198"/>
      <c r="S66" s="198"/>
      <c r="T66" s="199"/>
      <c r="U66" s="199"/>
      <c r="V66" s="199"/>
      <c r="W66" s="92" t="str">
        <f t="shared" si="17"/>
        <v/>
      </c>
      <c r="X66" s="93" t="str">
        <f t="shared" si="18"/>
        <v/>
      </c>
      <c r="Y66" s="197"/>
      <c r="Z66" s="198"/>
      <c r="AA66" s="198"/>
      <c r="AB66" s="198"/>
      <c r="AC66" s="199"/>
      <c r="AD66" s="199"/>
      <c r="AE66" s="92" t="str">
        <f t="shared" si="19"/>
        <v/>
      </c>
      <c r="AF66" s="206" t="str">
        <f t="shared" si="20"/>
        <v/>
      </c>
      <c r="AG66" s="209" t="str">
        <f t="shared" si="7"/>
        <v/>
      </c>
      <c r="AH66" s="197"/>
      <c r="AI66" s="198"/>
      <c r="AJ66" s="198"/>
      <c r="AK66" s="199"/>
      <c r="AL66" s="199"/>
      <c r="AM66" s="199"/>
      <c r="AN66" s="92" t="str">
        <f t="shared" si="8"/>
        <v/>
      </c>
      <c r="AO66" s="93" t="str">
        <f t="shared" si="9"/>
        <v/>
      </c>
      <c r="AP66" s="282" t="str">
        <f>'Patrak B'!AU124</f>
        <v/>
      </c>
      <c r="AQ66" s="92" t="str">
        <f t="shared" si="21"/>
        <v/>
      </c>
      <c r="AR66" s="92" t="str">
        <f t="shared" si="11"/>
        <v/>
      </c>
      <c r="AS66" s="349" t="str">
        <f t="shared" si="12"/>
        <v/>
      </c>
      <c r="AT66" s="354" t="str">
        <f t="shared" si="13"/>
        <v/>
      </c>
      <c r="AU66" s="351"/>
      <c r="AV66" s="230"/>
    </row>
    <row r="67" spans="1:48" s="191" customFormat="1" ht="19.95" customHeight="1" x14ac:dyDescent="0.3">
      <c r="A67" s="234" t="str">
        <f>'Student Data'!A64</f>
        <v/>
      </c>
      <c r="B67" s="235" t="str">
        <f>IF('Student Data'!B64="","",'Student Data'!B64)</f>
        <v/>
      </c>
      <c r="C67" s="256" t="str">
        <f>IF('Student Data'!C64="","",'Student Data'!C64)</f>
        <v/>
      </c>
      <c r="D67" s="257" t="str">
        <f>IF('Student Data'!D64="","",'Student Data'!D64)</f>
        <v/>
      </c>
      <c r="E67" s="258">
        <f>'Student Data'!E64</f>
        <v>0</v>
      </c>
      <c r="F67" s="258">
        <f>'Student Data'!F64</f>
        <v>0</v>
      </c>
      <c r="G67" s="259" t="str">
        <f>IF('Student Data'!G64="","",'Student Data'!G64)</f>
        <v/>
      </c>
      <c r="H67" s="197"/>
      <c r="I67" s="198"/>
      <c r="J67" s="198"/>
      <c r="K67" s="199"/>
      <c r="L67" s="199"/>
      <c r="M67" s="199"/>
      <c r="N67" s="92" t="str">
        <f t="shared" si="14"/>
        <v/>
      </c>
      <c r="O67" s="206" t="str">
        <f t="shared" si="15"/>
        <v/>
      </c>
      <c r="P67" s="209" t="str">
        <f t="shared" si="16"/>
        <v/>
      </c>
      <c r="Q67" s="198"/>
      <c r="R67" s="198"/>
      <c r="S67" s="198"/>
      <c r="T67" s="199"/>
      <c r="U67" s="199"/>
      <c r="V67" s="199"/>
      <c r="W67" s="92" t="str">
        <f t="shared" si="17"/>
        <v/>
      </c>
      <c r="X67" s="93" t="str">
        <f t="shared" si="18"/>
        <v/>
      </c>
      <c r="Y67" s="197"/>
      <c r="Z67" s="198"/>
      <c r="AA67" s="198"/>
      <c r="AB67" s="198"/>
      <c r="AC67" s="199"/>
      <c r="AD67" s="199"/>
      <c r="AE67" s="92" t="str">
        <f t="shared" si="19"/>
        <v/>
      </c>
      <c r="AF67" s="206" t="str">
        <f t="shared" si="20"/>
        <v/>
      </c>
      <c r="AG67" s="209" t="str">
        <f t="shared" si="7"/>
        <v/>
      </c>
      <c r="AH67" s="197"/>
      <c r="AI67" s="198"/>
      <c r="AJ67" s="198"/>
      <c r="AK67" s="199"/>
      <c r="AL67" s="199"/>
      <c r="AM67" s="199"/>
      <c r="AN67" s="92" t="str">
        <f t="shared" si="8"/>
        <v/>
      </c>
      <c r="AO67" s="93" t="str">
        <f t="shared" si="9"/>
        <v/>
      </c>
      <c r="AP67" s="282" t="str">
        <f>'Patrak B'!AU126</f>
        <v/>
      </c>
      <c r="AQ67" s="92" t="str">
        <f t="shared" si="21"/>
        <v/>
      </c>
      <c r="AR67" s="92" t="str">
        <f t="shared" si="11"/>
        <v/>
      </c>
      <c r="AS67" s="349" t="str">
        <f t="shared" si="12"/>
        <v/>
      </c>
      <c r="AT67" s="354" t="str">
        <f t="shared" si="13"/>
        <v/>
      </c>
      <c r="AU67" s="351"/>
      <c r="AV67" s="230"/>
    </row>
    <row r="68" spans="1:48" s="230" customFormat="1" ht="19.95" customHeight="1" x14ac:dyDescent="0.3">
      <c r="A68" s="234" t="str">
        <f>'Student Data'!A65</f>
        <v/>
      </c>
      <c r="B68" s="235" t="str">
        <f>IF('Student Data'!B65="","",'Student Data'!B65)</f>
        <v/>
      </c>
      <c r="C68" s="256" t="str">
        <f>IF('Student Data'!C65="","",'Student Data'!C65)</f>
        <v/>
      </c>
      <c r="D68" s="257" t="str">
        <f>IF('Student Data'!D65="","",'Student Data'!D65)</f>
        <v/>
      </c>
      <c r="E68" s="258">
        <f>'Student Data'!E65</f>
        <v>0</v>
      </c>
      <c r="F68" s="258">
        <f>'Student Data'!F65</f>
        <v>0</v>
      </c>
      <c r="G68" s="259" t="str">
        <f>IF('Student Data'!G65="","",'Student Data'!G65)</f>
        <v/>
      </c>
      <c r="H68" s="197"/>
      <c r="I68" s="198"/>
      <c r="J68" s="198"/>
      <c r="K68" s="199"/>
      <c r="L68" s="199"/>
      <c r="M68" s="199"/>
      <c r="N68" s="92" t="str">
        <f t="shared" ref="N68:N73" si="22">IF((AND(H68="",I68="",J68="",K68="",L68="",M68="")),"",SUM(H68:M68))</f>
        <v/>
      </c>
      <c r="O68" s="206" t="str">
        <f t="shared" ref="O68:O73" si="23">IF(N68="","",IF(N68&gt;159,"A",IF(N68&gt;129,"B",IF(N68&gt;99,"C",IF(N68&gt;69,"D",IF(N68&lt;70,"E",))))))</f>
        <v/>
      </c>
      <c r="P68" s="209" t="str">
        <f t="shared" ref="P68:P73" si="24">A68</f>
        <v/>
      </c>
      <c r="Q68" s="198"/>
      <c r="R68" s="198"/>
      <c r="S68" s="198"/>
      <c r="T68" s="199"/>
      <c r="U68" s="199"/>
      <c r="V68" s="199"/>
      <c r="W68" s="92" t="str">
        <f t="shared" ref="W68:W73" si="25">IF((AND(Q68="",R68="",S68="",T68="",U68="",V68="")),"",SUM(Q68:V68))</f>
        <v/>
      </c>
      <c r="X68" s="93" t="str">
        <f t="shared" ref="X68:X73" si="26">IF(W68="","",IF(W68&gt;159,"A",IF(W68&gt;129,"B",IF(W68&gt;99,"C",IF(W68&gt;69,"D",IF(W68&lt;70,"E",))))))</f>
        <v/>
      </c>
      <c r="Y68" s="197"/>
      <c r="Z68" s="198"/>
      <c r="AA68" s="198"/>
      <c r="AB68" s="198"/>
      <c r="AC68" s="199"/>
      <c r="AD68" s="199"/>
      <c r="AE68" s="92" t="str">
        <f t="shared" ref="AE68:AE73" si="27">IF((AND(Y68="",Z68="",AA68="",AB68="",AC68="",AD68="")),"",SUM(Y68:AD68))</f>
        <v/>
      </c>
      <c r="AF68" s="206" t="str">
        <f t="shared" ref="AF68:AF73" si="28">IF(AE68="","",IF(AE68&gt;159,"A",IF(AE68&gt;129,"B",IF(AE68&gt;99,"C",IF(AE68&gt;69,"D",IF(AE68&lt;70,"E",))))))</f>
        <v/>
      </c>
      <c r="AG68" s="209" t="str">
        <f t="shared" si="7"/>
        <v/>
      </c>
      <c r="AH68" s="197"/>
      <c r="AI68" s="198"/>
      <c r="AJ68" s="198"/>
      <c r="AK68" s="199"/>
      <c r="AL68" s="199"/>
      <c r="AM68" s="199"/>
      <c r="AN68" s="92" t="str">
        <f t="shared" si="8"/>
        <v/>
      </c>
      <c r="AO68" s="93" t="str">
        <f t="shared" si="9"/>
        <v/>
      </c>
      <c r="AP68" s="282" t="str">
        <f>'Patrak B'!AU128</f>
        <v/>
      </c>
      <c r="AQ68" s="92" t="str">
        <f t="shared" ref="AQ68:AQ73" si="29">IF(AP68="","",IF(AP68&gt;159,"A",IF(AP68&gt;129,"B",IF(AP68&gt;99,"C",IF(AP68&gt;69,"D",IF(AP68&lt;70,"E",))))))</f>
        <v/>
      </c>
      <c r="AR68" s="92" t="str">
        <f t="shared" si="11"/>
        <v/>
      </c>
      <c r="AS68" s="349" t="str">
        <f t="shared" si="12"/>
        <v/>
      </c>
      <c r="AT68" s="354" t="str">
        <f t="shared" si="13"/>
        <v/>
      </c>
      <c r="AU68" s="351"/>
    </row>
    <row r="69" spans="1:48" s="230" customFormat="1" ht="19.95" customHeight="1" x14ac:dyDescent="0.3">
      <c r="A69" s="234" t="str">
        <f>'Student Data'!A66</f>
        <v/>
      </c>
      <c r="B69" s="235" t="str">
        <f>IF('Student Data'!B66="","",'Student Data'!B66)</f>
        <v/>
      </c>
      <c r="C69" s="256" t="str">
        <f>IF('Student Data'!C66="","",'Student Data'!C66)</f>
        <v/>
      </c>
      <c r="D69" s="257" t="str">
        <f>IF('Student Data'!D66="","",'Student Data'!D66)</f>
        <v/>
      </c>
      <c r="E69" s="258">
        <f>'Student Data'!E66</f>
        <v>0</v>
      </c>
      <c r="F69" s="258">
        <f>'Student Data'!F66</f>
        <v>0</v>
      </c>
      <c r="G69" s="259" t="str">
        <f>IF('Student Data'!G66="","",'Student Data'!G66)</f>
        <v/>
      </c>
      <c r="H69" s="197"/>
      <c r="I69" s="198"/>
      <c r="J69" s="198"/>
      <c r="K69" s="199"/>
      <c r="L69" s="199"/>
      <c r="M69" s="199"/>
      <c r="N69" s="92" t="str">
        <f t="shared" si="22"/>
        <v/>
      </c>
      <c r="O69" s="206" t="str">
        <f t="shared" si="23"/>
        <v/>
      </c>
      <c r="P69" s="209" t="str">
        <f t="shared" si="24"/>
        <v/>
      </c>
      <c r="Q69" s="198"/>
      <c r="R69" s="198"/>
      <c r="S69" s="198"/>
      <c r="T69" s="199"/>
      <c r="U69" s="199"/>
      <c r="V69" s="199"/>
      <c r="W69" s="92" t="str">
        <f t="shared" si="25"/>
        <v/>
      </c>
      <c r="X69" s="93" t="str">
        <f t="shared" si="26"/>
        <v/>
      </c>
      <c r="Y69" s="197"/>
      <c r="Z69" s="198"/>
      <c r="AA69" s="198"/>
      <c r="AB69" s="198"/>
      <c r="AC69" s="199"/>
      <c r="AD69" s="199"/>
      <c r="AE69" s="92" t="str">
        <f t="shared" si="27"/>
        <v/>
      </c>
      <c r="AF69" s="206" t="str">
        <f t="shared" si="28"/>
        <v/>
      </c>
      <c r="AG69" s="209" t="str">
        <f t="shared" si="7"/>
        <v/>
      </c>
      <c r="AH69" s="197"/>
      <c r="AI69" s="198"/>
      <c r="AJ69" s="198"/>
      <c r="AK69" s="199"/>
      <c r="AL69" s="199"/>
      <c r="AM69" s="199"/>
      <c r="AN69" s="92" t="str">
        <f t="shared" si="8"/>
        <v/>
      </c>
      <c r="AO69" s="93" t="str">
        <f t="shared" si="9"/>
        <v/>
      </c>
      <c r="AP69" s="282" t="str">
        <f>'Patrak B'!AU130</f>
        <v/>
      </c>
      <c r="AQ69" s="92" t="str">
        <f t="shared" si="29"/>
        <v/>
      </c>
      <c r="AR69" s="92" t="str">
        <f t="shared" si="11"/>
        <v/>
      </c>
      <c r="AS69" s="349" t="str">
        <f t="shared" si="12"/>
        <v/>
      </c>
      <c r="AT69" s="354" t="str">
        <f t="shared" si="13"/>
        <v/>
      </c>
      <c r="AU69" s="351"/>
    </row>
    <row r="70" spans="1:48" s="230" customFormat="1" ht="19.95" customHeight="1" x14ac:dyDescent="0.3">
      <c r="A70" s="234" t="str">
        <f>'Student Data'!A67</f>
        <v/>
      </c>
      <c r="B70" s="235" t="str">
        <f>IF('Student Data'!B67="","",'Student Data'!B67)</f>
        <v/>
      </c>
      <c r="C70" s="256" t="str">
        <f>IF('Student Data'!C67="","",'Student Data'!C67)</f>
        <v/>
      </c>
      <c r="D70" s="257" t="str">
        <f>IF('Student Data'!D67="","",'Student Data'!D67)</f>
        <v/>
      </c>
      <c r="E70" s="258">
        <f>'Student Data'!E67</f>
        <v>0</v>
      </c>
      <c r="F70" s="258">
        <f>'Student Data'!F67</f>
        <v>0</v>
      </c>
      <c r="G70" s="259" t="str">
        <f>IF('Student Data'!G67="","",'Student Data'!G67)</f>
        <v/>
      </c>
      <c r="H70" s="197"/>
      <c r="I70" s="198"/>
      <c r="J70" s="198"/>
      <c r="K70" s="199"/>
      <c r="L70" s="199"/>
      <c r="M70" s="199"/>
      <c r="N70" s="92" t="str">
        <f t="shared" si="22"/>
        <v/>
      </c>
      <c r="O70" s="206" t="str">
        <f t="shared" si="23"/>
        <v/>
      </c>
      <c r="P70" s="209" t="str">
        <f t="shared" si="24"/>
        <v/>
      </c>
      <c r="Q70" s="198"/>
      <c r="R70" s="198"/>
      <c r="S70" s="198"/>
      <c r="T70" s="199"/>
      <c r="U70" s="199"/>
      <c r="V70" s="199"/>
      <c r="W70" s="92" t="str">
        <f t="shared" si="25"/>
        <v/>
      </c>
      <c r="X70" s="93" t="str">
        <f t="shared" si="26"/>
        <v/>
      </c>
      <c r="Y70" s="197"/>
      <c r="Z70" s="198"/>
      <c r="AA70" s="198"/>
      <c r="AB70" s="198"/>
      <c r="AC70" s="199"/>
      <c r="AD70" s="199"/>
      <c r="AE70" s="92" t="str">
        <f t="shared" si="27"/>
        <v/>
      </c>
      <c r="AF70" s="206" t="str">
        <f t="shared" si="28"/>
        <v/>
      </c>
      <c r="AG70" s="209" t="str">
        <f t="shared" si="7"/>
        <v/>
      </c>
      <c r="AH70" s="197"/>
      <c r="AI70" s="198"/>
      <c r="AJ70" s="198"/>
      <c r="AK70" s="199"/>
      <c r="AL70" s="199"/>
      <c r="AM70" s="199"/>
      <c r="AN70" s="92" t="str">
        <f t="shared" si="8"/>
        <v/>
      </c>
      <c r="AO70" s="93" t="str">
        <f t="shared" si="9"/>
        <v/>
      </c>
      <c r="AP70" s="282" t="str">
        <f>'Patrak B'!AU132</f>
        <v/>
      </c>
      <c r="AQ70" s="92" t="str">
        <f t="shared" si="29"/>
        <v/>
      </c>
      <c r="AR70" s="92" t="str">
        <f t="shared" si="11"/>
        <v/>
      </c>
      <c r="AS70" s="349" t="str">
        <f t="shared" si="12"/>
        <v/>
      </c>
      <c r="AT70" s="354" t="str">
        <f t="shared" si="13"/>
        <v/>
      </c>
      <c r="AU70" s="351"/>
    </row>
    <row r="71" spans="1:48" s="230" customFormat="1" ht="19.95" customHeight="1" x14ac:dyDescent="0.3">
      <c r="A71" s="234" t="str">
        <f>'Student Data'!A68</f>
        <v/>
      </c>
      <c r="B71" s="235" t="str">
        <f>IF('Student Data'!B68="","",'Student Data'!B68)</f>
        <v/>
      </c>
      <c r="C71" s="256" t="str">
        <f>IF('Student Data'!C68="","",'Student Data'!C68)</f>
        <v/>
      </c>
      <c r="D71" s="257" t="str">
        <f>IF('Student Data'!D68="","",'Student Data'!D68)</f>
        <v/>
      </c>
      <c r="E71" s="258">
        <f>'Student Data'!E68</f>
        <v>0</v>
      </c>
      <c r="F71" s="258">
        <f>'Student Data'!F68</f>
        <v>0</v>
      </c>
      <c r="G71" s="259" t="str">
        <f>IF('Student Data'!G68="","",'Student Data'!G68)</f>
        <v/>
      </c>
      <c r="H71" s="197"/>
      <c r="I71" s="198"/>
      <c r="J71" s="198"/>
      <c r="K71" s="199"/>
      <c r="L71" s="199"/>
      <c r="M71" s="199"/>
      <c r="N71" s="92" t="str">
        <f t="shared" si="22"/>
        <v/>
      </c>
      <c r="O71" s="206" t="str">
        <f t="shared" si="23"/>
        <v/>
      </c>
      <c r="P71" s="209" t="str">
        <f t="shared" si="24"/>
        <v/>
      </c>
      <c r="Q71" s="198"/>
      <c r="R71" s="198"/>
      <c r="S71" s="198"/>
      <c r="T71" s="199"/>
      <c r="U71" s="199"/>
      <c r="V71" s="199"/>
      <c r="W71" s="92" t="str">
        <f t="shared" si="25"/>
        <v/>
      </c>
      <c r="X71" s="93" t="str">
        <f t="shared" si="26"/>
        <v/>
      </c>
      <c r="Y71" s="197"/>
      <c r="Z71" s="198"/>
      <c r="AA71" s="198"/>
      <c r="AB71" s="198"/>
      <c r="AC71" s="199"/>
      <c r="AD71" s="199"/>
      <c r="AE71" s="92" t="str">
        <f t="shared" si="27"/>
        <v/>
      </c>
      <c r="AF71" s="206" t="str">
        <f t="shared" si="28"/>
        <v/>
      </c>
      <c r="AG71" s="209" t="str">
        <f t="shared" si="7"/>
        <v/>
      </c>
      <c r="AH71" s="197"/>
      <c r="AI71" s="198"/>
      <c r="AJ71" s="198"/>
      <c r="AK71" s="199"/>
      <c r="AL71" s="199"/>
      <c r="AM71" s="199"/>
      <c r="AN71" s="92" t="str">
        <f t="shared" si="8"/>
        <v/>
      </c>
      <c r="AO71" s="93" t="str">
        <f t="shared" si="9"/>
        <v/>
      </c>
      <c r="AP71" s="282" t="str">
        <f>'Patrak B'!AU134</f>
        <v/>
      </c>
      <c r="AQ71" s="92" t="str">
        <f t="shared" si="29"/>
        <v/>
      </c>
      <c r="AR71" s="92" t="str">
        <f t="shared" si="11"/>
        <v/>
      </c>
      <c r="AS71" s="349" t="str">
        <f t="shared" si="12"/>
        <v/>
      </c>
      <c r="AT71" s="354" t="str">
        <f t="shared" si="13"/>
        <v/>
      </c>
      <c r="AU71" s="351"/>
    </row>
    <row r="72" spans="1:48" s="230" customFormat="1" ht="19.95" customHeight="1" x14ac:dyDescent="0.3">
      <c r="A72" s="234" t="str">
        <f>'Student Data'!A69</f>
        <v/>
      </c>
      <c r="B72" s="235" t="str">
        <f>IF('Student Data'!B69="","",'Student Data'!B69)</f>
        <v/>
      </c>
      <c r="C72" s="256" t="str">
        <f>IF('Student Data'!C69="","",'Student Data'!C69)</f>
        <v/>
      </c>
      <c r="D72" s="257" t="str">
        <f>IF('Student Data'!D69="","",'Student Data'!D69)</f>
        <v/>
      </c>
      <c r="E72" s="258">
        <f>'Student Data'!E69</f>
        <v>0</v>
      </c>
      <c r="F72" s="258">
        <f>'Student Data'!F69</f>
        <v>0</v>
      </c>
      <c r="G72" s="259" t="str">
        <f>IF('Student Data'!G69="","",'Student Data'!G69)</f>
        <v/>
      </c>
      <c r="H72" s="197"/>
      <c r="I72" s="198"/>
      <c r="J72" s="198"/>
      <c r="K72" s="199"/>
      <c r="L72" s="199"/>
      <c r="M72" s="199"/>
      <c r="N72" s="92" t="str">
        <f t="shared" si="22"/>
        <v/>
      </c>
      <c r="O72" s="206" t="str">
        <f t="shared" si="23"/>
        <v/>
      </c>
      <c r="P72" s="209" t="str">
        <f t="shared" si="24"/>
        <v/>
      </c>
      <c r="Q72" s="198"/>
      <c r="R72" s="198"/>
      <c r="S72" s="198"/>
      <c r="T72" s="199"/>
      <c r="U72" s="199"/>
      <c r="V72" s="199"/>
      <c r="W72" s="92" t="str">
        <f t="shared" si="25"/>
        <v/>
      </c>
      <c r="X72" s="93" t="str">
        <f t="shared" si="26"/>
        <v/>
      </c>
      <c r="Y72" s="197"/>
      <c r="Z72" s="198"/>
      <c r="AA72" s="198"/>
      <c r="AB72" s="198"/>
      <c r="AC72" s="199"/>
      <c r="AD72" s="199"/>
      <c r="AE72" s="92" t="str">
        <f t="shared" si="27"/>
        <v/>
      </c>
      <c r="AF72" s="206" t="str">
        <f t="shared" si="28"/>
        <v/>
      </c>
      <c r="AG72" s="209" t="str">
        <f t="shared" si="7"/>
        <v/>
      </c>
      <c r="AH72" s="197"/>
      <c r="AI72" s="198"/>
      <c r="AJ72" s="198"/>
      <c r="AK72" s="199"/>
      <c r="AL72" s="199"/>
      <c r="AM72" s="199"/>
      <c r="AN72" s="92" t="str">
        <f t="shared" si="8"/>
        <v/>
      </c>
      <c r="AO72" s="93" t="str">
        <f t="shared" si="9"/>
        <v/>
      </c>
      <c r="AP72" s="282" t="str">
        <f>'Patrak B'!AU136</f>
        <v/>
      </c>
      <c r="AQ72" s="92" t="str">
        <f t="shared" si="29"/>
        <v/>
      </c>
      <c r="AR72" s="92" t="str">
        <f t="shared" si="11"/>
        <v/>
      </c>
      <c r="AS72" s="349" t="str">
        <f t="shared" si="12"/>
        <v/>
      </c>
      <c r="AT72" s="354" t="str">
        <f t="shared" si="13"/>
        <v/>
      </c>
      <c r="AU72" s="351"/>
    </row>
    <row r="73" spans="1:48" s="191" customFormat="1" ht="19.95" customHeight="1" thickBot="1" x14ac:dyDescent="0.35">
      <c r="A73" s="236" t="str">
        <f>'Student Data'!A70</f>
        <v/>
      </c>
      <c r="B73" s="237" t="str">
        <f>IF('Student Data'!B70="","",'Student Data'!B70)</f>
        <v/>
      </c>
      <c r="C73" s="260" t="str">
        <f>IF('Student Data'!C70="","",'Student Data'!C70)</f>
        <v/>
      </c>
      <c r="D73" s="261" t="str">
        <f>IF('Student Data'!D70="","",'Student Data'!D70)</f>
        <v/>
      </c>
      <c r="E73" s="262">
        <f>'Student Data'!E70</f>
        <v>0</v>
      </c>
      <c r="F73" s="262">
        <f>'Student Data'!F70</f>
        <v>0</v>
      </c>
      <c r="G73" s="263" t="str">
        <f>IF('Student Data'!G70="","",'Student Data'!G70)</f>
        <v/>
      </c>
      <c r="H73" s="200"/>
      <c r="I73" s="201"/>
      <c r="J73" s="201"/>
      <c r="K73" s="202"/>
      <c r="L73" s="202"/>
      <c r="M73" s="202"/>
      <c r="N73" s="158" t="str">
        <f t="shared" si="22"/>
        <v/>
      </c>
      <c r="O73" s="207" t="str">
        <f t="shared" si="23"/>
        <v/>
      </c>
      <c r="P73" s="210" t="str">
        <f t="shared" si="24"/>
        <v/>
      </c>
      <c r="Q73" s="201"/>
      <c r="R73" s="201"/>
      <c r="S73" s="201"/>
      <c r="T73" s="202"/>
      <c r="U73" s="202"/>
      <c r="V73" s="202"/>
      <c r="W73" s="158" t="str">
        <f t="shared" si="25"/>
        <v/>
      </c>
      <c r="X73" s="159" t="str">
        <f t="shared" si="26"/>
        <v/>
      </c>
      <c r="Y73" s="200"/>
      <c r="Z73" s="201"/>
      <c r="AA73" s="201"/>
      <c r="AB73" s="201"/>
      <c r="AC73" s="202"/>
      <c r="AD73" s="202"/>
      <c r="AE73" s="158" t="str">
        <f t="shared" si="27"/>
        <v/>
      </c>
      <c r="AF73" s="207" t="str">
        <f t="shared" si="28"/>
        <v/>
      </c>
      <c r="AG73" s="210" t="str">
        <f t="shared" si="7"/>
        <v/>
      </c>
      <c r="AH73" s="200"/>
      <c r="AI73" s="201"/>
      <c r="AJ73" s="201"/>
      <c r="AK73" s="202"/>
      <c r="AL73" s="202"/>
      <c r="AM73" s="202"/>
      <c r="AN73" s="158" t="str">
        <f t="shared" si="8"/>
        <v/>
      </c>
      <c r="AO73" s="159" t="str">
        <f t="shared" si="9"/>
        <v/>
      </c>
      <c r="AP73" s="283" t="str">
        <f>'Patrak B'!AU138</f>
        <v/>
      </c>
      <c r="AQ73" s="158" t="str">
        <f t="shared" si="29"/>
        <v/>
      </c>
      <c r="AR73" s="158" t="str">
        <f t="shared" si="11"/>
        <v/>
      </c>
      <c r="AS73" s="350" t="str">
        <f t="shared" si="12"/>
        <v/>
      </c>
      <c r="AT73" s="355" t="str">
        <f t="shared" si="13"/>
        <v/>
      </c>
      <c r="AU73" s="352"/>
      <c r="AV73" s="230"/>
    </row>
    <row r="74" spans="1:48" ht="15.6" customHeight="1" x14ac:dyDescent="0.3">
      <c r="A74" s="465" t="s">
        <v>155</v>
      </c>
      <c r="B74" s="466"/>
      <c r="Y74" s="503"/>
      <c r="Z74" s="503"/>
      <c r="AA74" s="503"/>
      <c r="AB74" s="503"/>
      <c r="AC74" s="503"/>
      <c r="AD74" s="503"/>
      <c r="AE74" s="503"/>
      <c r="AP74" s="464" t="s">
        <v>251</v>
      </c>
      <c r="AQ74" s="464"/>
      <c r="AR74" s="464"/>
      <c r="AS74" s="464"/>
      <c r="AT74" s="464"/>
    </row>
    <row r="75" spans="1:48" ht="9" customHeight="1" x14ac:dyDescent="0.3"/>
    <row r="76" spans="1:48" ht="0" hidden="1" customHeight="1" x14ac:dyDescent="0.3"/>
    <row r="77" spans="1:48" ht="0" hidden="1" customHeight="1" x14ac:dyDescent="0.3"/>
    <row r="78" spans="1:48" ht="0" hidden="1" customHeight="1" x14ac:dyDescent="0.3"/>
    <row r="79" spans="1:48" ht="0" hidden="1" customHeight="1" x14ac:dyDescent="0.3"/>
  </sheetData>
  <sheetProtection algorithmName="SHA-512" hashValue="zvlPta/KVVjgogbQ518NZ3us57UdmvpB5LOCkTBaZ2NPHYy19y9Mz7DPLFl73NdUsKkhi8FQfRqM1ombeqZZRg==" saltValue="k+rC5o06tSSMtIA13lTA1A==" spinCount="100000" sheet="1" objects="1" scenarios="1" formatColumns="0" formatRows="0"/>
  <customSheetViews>
    <customSheetView guid="{36D6D7AF-C7A1-488E-A59F-76748FA0B979}" showPageBreaks="1" printArea="1" view="pageLayout" topLeftCell="N57">
      <selection activeCell="N71" sqref="N71"/>
      <pageMargins left="0.4" right="0.32" top="0.35" bottom="0.4" header="0.17" footer="0.13"/>
      <pageSetup paperSize="9" orientation="portrait" r:id="rId1"/>
      <headerFooter scaleWithDoc="0">
        <firstFooter>&amp;C&amp;P</firstFooter>
      </headerFooter>
    </customSheetView>
  </customSheetViews>
  <mergeCells count="47">
    <mergeCell ref="AG5:AG7"/>
    <mergeCell ref="AH3:AN3"/>
    <mergeCell ref="AH4:AO4"/>
    <mergeCell ref="AH5:AJ5"/>
    <mergeCell ref="AK5:AM5"/>
    <mergeCell ref="AN5:AN7"/>
    <mergeCell ref="AO5:AO7"/>
    <mergeCell ref="Q4:X4"/>
    <mergeCell ref="H5:J5"/>
    <mergeCell ref="Y74:AE74"/>
    <mergeCell ref="G5:G7"/>
    <mergeCell ref="AB5:AD5"/>
    <mergeCell ref="X5:X7"/>
    <mergeCell ref="Q5:S5"/>
    <mergeCell ref="T5:V5"/>
    <mergeCell ref="X3:Z3"/>
    <mergeCell ref="O5:O7"/>
    <mergeCell ref="B2:C2"/>
    <mergeCell ref="A5:A7"/>
    <mergeCell ref="B5:B7"/>
    <mergeCell ref="C5:C7"/>
    <mergeCell ref="D5:D7"/>
    <mergeCell ref="D2:R2"/>
    <mergeCell ref="K5:M5"/>
    <mergeCell ref="N5:N7"/>
    <mergeCell ref="A3:B3"/>
    <mergeCell ref="H4:O4"/>
    <mergeCell ref="I3:K3"/>
    <mergeCell ref="Q3:W3"/>
    <mergeCell ref="W5:W7"/>
    <mergeCell ref="D3:H3"/>
    <mergeCell ref="AT4:AT7"/>
    <mergeCell ref="AU4:AU7"/>
    <mergeCell ref="AP74:AT74"/>
    <mergeCell ref="A74:B74"/>
    <mergeCell ref="AP3:AQ3"/>
    <mergeCell ref="P5:P7"/>
    <mergeCell ref="L3:M3"/>
    <mergeCell ref="AC3:AD3"/>
    <mergeCell ref="AS4:AS7"/>
    <mergeCell ref="AR4:AR6"/>
    <mergeCell ref="AQ4:AQ7"/>
    <mergeCell ref="AP4:AP6"/>
    <mergeCell ref="AE5:AE7"/>
    <mergeCell ref="AF5:AF7"/>
    <mergeCell ref="Y4:AF4"/>
    <mergeCell ref="Y5:AA5"/>
  </mergeCells>
  <dataValidations count="2">
    <dataValidation type="whole" operator="lessThan" allowBlank="1" showInputMessage="1" showErrorMessage="1" sqref="Y9:Z73 AB9:AC73 H9:I73 Q9:R73 T9:U73 K9:L73 AH9:AI73 AK9:AL73" xr:uid="{00000000-0002-0000-0400-000000000000}">
      <formula1>41</formula1>
    </dataValidation>
    <dataValidation type="whole" operator="lessThan" allowBlank="1" showInputMessage="1" showErrorMessage="1" sqref="AA9:AA73 S9:S73 AD9:AD73 V9:V73 M9:M73 J9:J73 AJ9:AJ73 AM9:AM73" xr:uid="{00000000-0002-0000-0400-000001000000}">
      <formula1>21</formula1>
    </dataValidation>
  </dataValidations>
  <hyperlinks>
    <hyperlink ref="A3" r:id="rId2" xr:uid="{00000000-0004-0000-0400-000000000000}"/>
    <hyperlink ref="A74" r:id="rId3" xr:uid="{00000000-0004-0000-0400-000001000000}"/>
  </hyperlinks>
  <pageMargins left="0.2" right="0.2" top="0.2" bottom="0.3" header="0.15748031496063" footer="1E-3"/>
  <pageSetup paperSize="9" orientation="portrait" blackAndWhite="1" r:id="rId4"/>
  <headerFooter scaleWithDoc="0">
    <oddFooter>&amp;L&amp;P&amp;CFormat By Hitesh Ahjoliya</oddFooter>
    <firstFooter>&amp;C&amp;P</first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000"/>
  </sheetPr>
  <dimension ref="A1:BP74"/>
  <sheetViews>
    <sheetView workbookViewId="0">
      <selection activeCell="B1" sqref="B1:C1"/>
    </sheetView>
  </sheetViews>
  <sheetFormatPr defaultColWidth="0" defaultRowHeight="0" customHeight="1" zeroHeight="1" x14ac:dyDescent="0.3"/>
  <cols>
    <col min="1" max="1" width="4.109375" style="111" customWidth="1"/>
    <col min="2" max="2" width="25" style="112" customWidth="1"/>
    <col min="3" max="3" width="5" style="17" hidden="1" customWidth="1"/>
    <col min="4" max="4" width="10.33203125" style="17" hidden="1" customWidth="1"/>
    <col min="5" max="6" width="11.6640625" style="17" hidden="1" customWidth="1"/>
    <col min="7" max="9" width="4.44140625" style="17" customWidth="1"/>
    <col min="10" max="10" width="5" style="17" customWidth="1"/>
    <col min="11" max="11" width="4.109375" style="17" customWidth="1"/>
    <col min="12" max="14" width="4.44140625" style="17" customWidth="1"/>
    <col min="15" max="15" width="5" style="17" customWidth="1"/>
    <col min="16" max="16" width="4.109375" style="17" customWidth="1"/>
    <col min="17" max="19" width="4.44140625" style="17" customWidth="1"/>
    <col min="20" max="20" width="5.33203125" style="17" customWidth="1"/>
    <col min="21" max="21" width="3.44140625" style="17" customWidth="1"/>
    <col min="22" max="22" width="5.6640625" style="17" customWidth="1"/>
    <col min="23" max="27" width="6.33203125" style="17" customWidth="1"/>
    <col min="28" max="28" width="7.33203125" style="17" customWidth="1"/>
    <col min="29" max="29" width="6.33203125" style="17" customWidth="1"/>
    <col min="30" max="30" width="10.6640625" style="17" customWidth="1"/>
    <col min="31" max="31" width="6.33203125" style="17" customWidth="1"/>
    <col min="32" max="32" width="2.33203125" style="17" customWidth="1"/>
    <col min="33" max="33" width="1.88671875" style="17" customWidth="1"/>
    <col min="34" max="68" width="0" style="17" hidden="1" customWidth="1"/>
    <col min="69" max="16384" width="8.88671875" style="17" hidden="1"/>
  </cols>
  <sheetData>
    <row r="1" spans="1:31" ht="30" customHeight="1" thickBot="1" x14ac:dyDescent="0.35">
      <c r="B1" s="483" t="s">
        <v>209</v>
      </c>
      <c r="C1" s="484"/>
      <c r="D1" s="523"/>
      <c r="E1" s="523"/>
      <c r="F1" s="523"/>
      <c r="G1" s="523"/>
      <c r="H1" s="516" t="s">
        <v>211</v>
      </c>
      <c r="I1" s="517"/>
      <c r="J1" s="517"/>
      <c r="K1" s="517"/>
      <c r="L1" s="517"/>
      <c r="M1" s="517"/>
      <c r="N1" s="517"/>
      <c r="O1" s="517"/>
      <c r="P1" s="517"/>
      <c r="Q1" s="517"/>
      <c r="R1" s="517"/>
      <c r="S1" s="517"/>
      <c r="T1" s="517"/>
      <c r="U1" s="517"/>
      <c r="V1" s="517"/>
      <c r="W1" s="517"/>
      <c r="X1" s="517"/>
      <c r="Y1" s="517"/>
      <c r="Z1" s="517"/>
      <c r="AA1" s="517"/>
      <c r="AB1" s="517"/>
      <c r="AC1" s="517"/>
      <c r="AD1" s="517"/>
      <c r="AE1" s="518"/>
    </row>
    <row r="2" spans="1:31" ht="12.6" customHeight="1" x14ac:dyDescent="0.3">
      <c r="A2" s="178"/>
      <c r="B2" s="179"/>
    </row>
    <row r="3" spans="1:31" s="29" customFormat="1" ht="22.2" customHeight="1" thickBot="1" x14ac:dyDescent="0.35">
      <c r="A3" s="521" t="s">
        <v>207</v>
      </c>
      <c r="B3" s="522"/>
      <c r="C3" s="27"/>
      <c r="D3" s="500" t="s">
        <v>150</v>
      </c>
      <c r="E3" s="500"/>
      <c r="F3" s="500"/>
      <c r="G3" s="500"/>
      <c r="H3" s="500"/>
      <c r="I3" s="500"/>
      <c r="J3" s="500"/>
      <c r="K3" s="289"/>
      <c r="L3" s="524" t="str">
        <f>'Patrak C'!AP3</f>
        <v>ધોરણ-</v>
      </c>
      <c r="M3" s="524"/>
      <c r="N3" s="524"/>
      <c r="O3" s="524"/>
      <c r="P3" s="524"/>
      <c r="Q3" s="289">
        <f>'School Data'!B23</f>
        <v>3</v>
      </c>
      <c r="R3" s="95" t="str">
        <f>'School Data'!B24</f>
        <v>-</v>
      </c>
      <c r="S3" s="340" t="s">
        <v>22</v>
      </c>
      <c r="T3" s="340"/>
      <c r="U3" s="340"/>
      <c r="V3" s="340"/>
      <c r="W3" s="529" t="str">
        <f>L3</f>
        <v>ધોરણ-</v>
      </c>
      <c r="X3" s="529"/>
      <c r="Y3" s="334">
        <f>Q3</f>
        <v>3</v>
      </c>
      <c r="Z3" s="340" t="str">
        <f>R3</f>
        <v>-</v>
      </c>
      <c r="AA3" s="340"/>
      <c r="AB3" s="340"/>
      <c r="AC3" s="467" t="s">
        <v>22</v>
      </c>
      <c r="AD3" s="467"/>
      <c r="AE3" s="467"/>
    </row>
    <row r="4" spans="1:31" s="101" customFormat="1" ht="23.4" customHeight="1" x14ac:dyDescent="0.3">
      <c r="A4" s="96"/>
      <c r="B4" s="97"/>
      <c r="C4" s="98"/>
      <c r="D4" s="98"/>
      <c r="E4" s="185"/>
      <c r="F4" s="185"/>
      <c r="G4" s="497" t="s">
        <v>86</v>
      </c>
      <c r="H4" s="498"/>
      <c r="I4" s="498"/>
      <c r="J4" s="498"/>
      <c r="K4" s="499"/>
      <c r="L4" s="507" t="s">
        <v>68</v>
      </c>
      <c r="M4" s="498"/>
      <c r="N4" s="498"/>
      <c r="O4" s="498"/>
      <c r="P4" s="501"/>
      <c r="Q4" s="497" t="s">
        <v>190</v>
      </c>
      <c r="R4" s="498"/>
      <c r="S4" s="498"/>
      <c r="T4" s="498"/>
      <c r="U4" s="499"/>
      <c r="V4" s="512" t="s">
        <v>79</v>
      </c>
      <c r="W4" s="497" t="str">
        <f>'Patrak C'!AH4</f>
        <v xml:space="preserve">અંગ્રેજી </v>
      </c>
      <c r="X4" s="498"/>
      <c r="Y4" s="498"/>
      <c r="Z4" s="498"/>
      <c r="AA4" s="499"/>
      <c r="AB4" s="527" t="s">
        <v>204</v>
      </c>
      <c r="AC4" s="528"/>
      <c r="AD4" s="525" t="s">
        <v>210</v>
      </c>
      <c r="AE4" s="461" t="s">
        <v>27</v>
      </c>
    </row>
    <row r="5" spans="1:31" ht="131.4" customHeight="1" x14ac:dyDescent="0.3">
      <c r="A5" s="485" t="s">
        <v>79</v>
      </c>
      <c r="B5" s="519" t="s">
        <v>80</v>
      </c>
      <c r="C5" s="489"/>
      <c r="D5" s="489"/>
      <c r="E5" s="186" t="str">
        <f>'Student Data'!E5</f>
        <v>જાતિ M/F</v>
      </c>
      <c r="F5" s="186" t="str">
        <f>'Student Data'!F5</f>
        <v>જ્ઞાતિ</v>
      </c>
      <c r="G5" s="102" t="s">
        <v>23</v>
      </c>
      <c r="H5" s="103" t="s">
        <v>24</v>
      </c>
      <c r="I5" s="103" t="s">
        <v>25</v>
      </c>
      <c r="J5" s="508" t="s">
        <v>183</v>
      </c>
      <c r="K5" s="477" t="s">
        <v>27</v>
      </c>
      <c r="L5" s="224" t="s">
        <v>23</v>
      </c>
      <c r="M5" s="103" t="s">
        <v>24</v>
      </c>
      <c r="N5" s="103" t="s">
        <v>25</v>
      </c>
      <c r="O5" s="508" t="s">
        <v>183</v>
      </c>
      <c r="P5" s="510" t="s">
        <v>27</v>
      </c>
      <c r="Q5" s="102" t="s">
        <v>23</v>
      </c>
      <c r="R5" s="103" t="s">
        <v>24</v>
      </c>
      <c r="S5" s="103" t="s">
        <v>25</v>
      </c>
      <c r="T5" s="508" t="s">
        <v>183</v>
      </c>
      <c r="U5" s="477" t="s">
        <v>27</v>
      </c>
      <c r="V5" s="513"/>
      <c r="W5" s="102" t="s">
        <v>23</v>
      </c>
      <c r="X5" s="103" t="s">
        <v>24</v>
      </c>
      <c r="Y5" s="103" t="s">
        <v>25</v>
      </c>
      <c r="Z5" s="508" t="s">
        <v>183</v>
      </c>
      <c r="AA5" s="477" t="s">
        <v>27</v>
      </c>
      <c r="AB5" s="328" t="s">
        <v>208</v>
      </c>
      <c r="AC5" s="335" t="s">
        <v>27</v>
      </c>
      <c r="AD5" s="526"/>
      <c r="AE5" s="462"/>
    </row>
    <row r="6" spans="1:31" ht="28.95" customHeight="1" x14ac:dyDescent="0.3">
      <c r="A6" s="486"/>
      <c r="B6" s="520"/>
      <c r="C6" s="490"/>
      <c r="D6" s="490"/>
      <c r="E6" s="187"/>
      <c r="F6" s="187"/>
      <c r="G6" s="104" t="s">
        <v>26</v>
      </c>
      <c r="H6" s="105" t="s">
        <v>26</v>
      </c>
      <c r="I6" s="105" t="s">
        <v>28</v>
      </c>
      <c r="J6" s="509"/>
      <c r="K6" s="463"/>
      <c r="L6" s="225" t="s">
        <v>26</v>
      </c>
      <c r="M6" s="105" t="s">
        <v>26</v>
      </c>
      <c r="N6" s="105" t="s">
        <v>28</v>
      </c>
      <c r="O6" s="509"/>
      <c r="P6" s="511"/>
      <c r="Q6" s="104" t="s">
        <v>26</v>
      </c>
      <c r="R6" s="105" t="s">
        <v>26</v>
      </c>
      <c r="S6" s="105" t="s">
        <v>28</v>
      </c>
      <c r="T6" s="509"/>
      <c r="U6" s="463"/>
      <c r="V6" s="514"/>
      <c r="W6" s="104" t="s">
        <v>26</v>
      </c>
      <c r="X6" s="105" t="s">
        <v>26</v>
      </c>
      <c r="Y6" s="105" t="s">
        <v>28</v>
      </c>
      <c r="Z6" s="509"/>
      <c r="AA6" s="463"/>
      <c r="AB6" s="272">
        <v>200</v>
      </c>
      <c r="AC6" s="335"/>
      <c r="AD6" s="324">
        <v>600</v>
      </c>
      <c r="AE6" s="463"/>
    </row>
    <row r="7" spans="1:31" ht="19.95" customHeight="1" thickBot="1" x14ac:dyDescent="0.35">
      <c r="A7" s="106">
        <v>1</v>
      </c>
      <c r="B7" s="107">
        <v>2</v>
      </c>
      <c r="C7" s="107">
        <v>3</v>
      </c>
      <c r="D7" s="107">
        <v>4</v>
      </c>
      <c r="E7" s="311"/>
      <c r="F7" s="311"/>
      <c r="G7" s="106">
        <v>3</v>
      </c>
      <c r="H7" s="107">
        <v>4</v>
      </c>
      <c r="I7" s="107">
        <v>5</v>
      </c>
      <c r="J7" s="107">
        <v>6</v>
      </c>
      <c r="K7" s="108">
        <v>7</v>
      </c>
      <c r="L7" s="109">
        <v>8</v>
      </c>
      <c r="M7" s="107">
        <v>9</v>
      </c>
      <c r="N7" s="107">
        <v>10</v>
      </c>
      <c r="O7" s="107">
        <v>11</v>
      </c>
      <c r="P7" s="311">
        <v>12</v>
      </c>
      <c r="Q7" s="106">
        <v>13</v>
      </c>
      <c r="R7" s="107">
        <v>14</v>
      </c>
      <c r="S7" s="107">
        <v>15</v>
      </c>
      <c r="T7" s="107">
        <v>16</v>
      </c>
      <c r="U7" s="108">
        <v>17</v>
      </c>
      <c r="V7" s="336"/>
      <c r="W7" s="106">
        <v>13</v>
      </c>
      <c r="X7" s="107">
        <v>14</v>
      </c>
      <c r="Y7" s="107">
        <v>15</v>
      </c>
      <c r="Z7" s="107">
        <v>16</v>
      </c>
      <c r="AA7" s="108">
        <v>17</v>
      </c>
      <c r="AB7" s="106">
        <v>18</v>
      </c>
      <c r="AC7" s="108">
        <v>19</v>
      </c>
      <c r="AD7" s="109">
        <v>20</v>
      </c>
      <c r="AE7" s="108">
        <v>21</v>
      </c>
    </row>
    <row r="8" spans="1:31" s="211" customFormat="1" ht="19.95" customHeight="1" x14ac:dyDescent="0.3">
      <c r="A8" s="234">
        <f>'Student Data'!A6</f>
        <v>1</v>
      </c>
      <c r="B8" s="315" t="str">
        <f>'Student Data'!B6</f>
        <v>રાજ ભીખાભાઈ સોલંકી</v>
      </c>
      <c r="C8" s="265">
        <f>'Student Data'!C6</f>
        <v>1234</v>
      </c>
      <c r="D8" s="276">
        <f>'Student Data'!D6</f>
        <v>38454</v>
      </c>
      <c r="E8" s="212" t="str">
        <f>'Student Data'!E6</f>
        <v>M</v>
      </c>
      <c r="F8" s="188" t="str">
        <f>'Student Data'!F6</f>
        <v>OBC</v>
      </c>
      <c r="G8" s="305">
        <f>'Patrak C'!H9</f>
        <v>40</v>
      </c>
      <c r="H8" s="306">
        <f>'Patrak C'!I9</f>
        <v>40</v>
      </c>
      <c r="I8" s="306">
        <f>'Patrak C'!J9</f>
        <v>20</v>
      </c>
      <c r="J8" s="307">
        <f>SUM(G8:I8)</f>
        <v>100</v>
      </c>
      <c r="K8" s="308" t="str">
        <f>IF(J8&gt;79,"A",IF(J8&gt;64,"B",IF(J8&gt;49,"C",IF(J8&gt;34,"D",IF(J8&lt;35,"E",)))))</f>
        <v>A</v>
      </c>
      <c r="L8" s="318">
        <f>'Patrak C'!Q9</f>
        <v>40</v>
      </c>
      <c r="M8" s="306">
        <f>'Patrak C'!R9</f>
        <v>40</v>
      </c>
      <c r="N8" s="306">
        <f>'Patrak C'!S9</f>
        <v>20</v>
      </c>
      <c r="O8" s="307">
        <f>SUM(L8:N8)</f>
        <v>100</v>
      </c>
      <c r="P8" s="321" t="str">
        <f>IF(O8&gt;79,"A",IF(O8&gt;64,"B",IF(O8&gt;49,"C",IF(O8&gt;34,"D",IF(O8&lt;35,"E",)))))</f>
        <v>A</v>
      </c>
      <c r="Q8" s="305">
        <f>'Patrak C'!Y9</f>
        <v>40</v>
      </c>
      <c r="R8" s="306">
        <f>'Patrak C'!Z9</f>
        <v>40</v>
      </c>
      <c r="S8" s="306">
        <f>'Patrak C'!AA9</f>
        <v>20</v>
      </c>
      <c r="T8" s="329">
        <f>SUM(Q8:S8)</f>
        <v>100</v>
      </c>
      <c r="U8" s="309" t="str">
        <f>IF(T8&gt;79,"A",IF(T8&gt;64,"B",IF(T8&gt;49,"C",IF(T8&gt;34,"D",IF(T8&lt;35,"E",)))))</f>
        <v>A</v>
      </c>
      <c r="V8" s="337">
        <f>A8</f>
        <v>1</v>
      </c>
      <c r="W8" s="305">
        <f>'Patrak C'!AH9</f>
        <v>35</v>
      </c>
      <c r="X8" s="306">
        <f>'Patrak C'!AI9</f>
        <v>35</v>
      </c>
      <c r="Y8" s="306">
        <f>'Patrak C'!AJ9</f>
        <v>15</v>
      </c>
      <c r="Z8" s="329">
        <f>SUM(W8:Y8)</f>
        <v>85</v>
      </c>
      <c r="AA8" s="309" t="str">
        <f>IF(Z8&gt;79,"A",IF(Z8&gt;64,"B",IF(Z8&gt;49,"C",IF(Z8&gt;34,"D",IF(Z8&lt;35,"E",)))))</f>
        <v>A</v>
      </c>
      <c r="AB8" s="310">
        <f>'Patrak B'!AS10</f>
        <v>32</v>
      </c>
      <c r="AC8" s="309" t="str">
        <f>IF(AB8&gt;159,"A",IF(AB8&gt;129,"B",IF(AB8&gt;99,"C",IF(AB8&gt;69,"D",IF(AB8&lt;70,"E",)))))</f>
        <v>E</v>
      </c>
      <c r="AD8" s="325">
        <f>J8+O8+T8+AB8+Z8</f>
        <v>417</v>
      </c>
      <c r="AE8" s="309" t="str">
        <f>IF(AD8&gt;479,"A",IF(AD8&gt;389,"B",IF(AD8&gt;299,"C",IF(AD8&gt;209,"D",IF(AD8&lt;210,"E",)))))</f>
        <v>B</v>
      </c>
    </row>
    <row r="9" spans="1:31" s="211" customFormat="1" ht="19.95" customHeight="1" x14ac:dyDescent="0.3">
      <c r="A9" s="234">
        <f>'Student Data'!A7</f>
        <v>2</v>
      </c>
      <c r="B9" s="316" t="str">
        <f>IF('Student Data'!B7="","",'Student Data'!B7)</f>
        <v>કરણ મહેશભાઈ વાઘેલા</v>
      </c>
      <c r="C9" s="256">
        <f>IF('Student Data'!C7="","",'Student Data'!C7)</f>
        <v>1234</v>
      </c>
      <c r="D9" s="276">
        <f>IF('Student Data'!D7="","",'Student Data'!D7)</f>
        <v>38454</v>
      </c>
      <c r="E9" s="212" t="str">
        <f>'Student Data'!E7</f>
        <v>M</v>
      </c>
      <c r="F9" s="188" t="str">
        <f>'Student Data'!F7</f>
        <v>OBC</v>
      </c>
      <c r="G9" s="297">
        <f>IF('Patrak C'!H10="","",'Patrak C'!H10)</f>
        <v>30</v>
      </c>
      <c r="H9" s="290">
        <f>IF('Patrak C'!I10="","",'Patrak C'!I10)</f>
        <v>30</v>
      </c>
      <c r="I9" s="290">
        <f>IF('Patrak C'!J10="","",'Patrak C'!J10)</f>
        <v>10</v>
      </c>
      <c r="J9" s="291">
        <f t="shared" ref="J9:J40" si="0">IF((AND(G9="",H9="",I9="")),"",SUM(G9:I9))</f>
        <v>70</v>
      </c>
      <c r="K9" s="292" t="str">
        <f>IF(J9="","",IF(J9&gt;79,"A",IF(J9&gt;64,"B",IF(J9&gt;49,"C",IF(J9&gt;34,"D",IF(J9&lt;35,"E",))))))</f>
        <v>B</v>
      </c>
      <c r="L9" s="319">
        <f>IF('Patrak C'!Q10="","",'Patrak C'!Q10)</f>
        <v>30</v>
      </c>
      <c r="M9" s="290">
        <f>IF('Patrak C'!R10="","",'Patrak C'!R10)</f>
        <v>30</v>
      </c>
      <c r="N9" s="290">
        <f>IF('Patrak C'!S10="","",'Patrak C'!S10)</f>
        <v>10</v>
      </c>
      <c r="O9" s="291">
        <f>IF((AND(L9="",M9="",N9="")),"",SUM(L9:N9))</f>
        <v>70</v>
      </c>
      <c r="P9" s="322" t="str">
        <f>IF(O9="","",IF(O9&gt;79,"A",IF(O9&gt;64,"B",IF(O9&gt;49,"C",IF(O9&gt;34,"D",IF(O9&lt;35,"E",))))))</f>
        <v>B</v>
      </c>
      <c r="Q9" s="297">
        <f>IF('Patrak C'!Y10="","",'Patrak C'!Y10)</f>
        <v>30</v>
      </c>
      <c r="R9" s="290">
        <f>IF('Patrak C'!Z10="","",'Patrak C'!Z10)</f>
        <v>30</v>
      </c>
      <c r="S9" s="290">
        <f>IF('Patrak C'!AA10="","",'Patrak C'!AA10)</f>
        <v>10</v>
      </c>
      <c r="T9" s="330">
        <f>IF((AND(Q9="",R9="",S9="")),"",SUM(Q9:S9))</f>
        <v>70</v>
      </c>
      <c r="U9" s="278" t="str">
        <f>IF(T9="","",IF(T9&gt;79,"A",IF(T9&gt;64,"B",IF(T9&gt;49,"C",IF(T9&gt;34,"D",IF(T9&lt;35,"E",))))))</f>
        <v>B</v>
      </c>
      <c r="V9" s="338">
        <f>A9</f>
        <v>2</v>
      </c>
      <c r="W9" s="297">
        <f>IF('Patrak C'!AH10="","",'Patrak C'!AH10)</f>
        <v>30</v>
      </c>
      <c r="X9" s="290">
        <f>IF('Patrak C'!AI10="","",'Patrak C'!AI10)</f>
        <v>30</v>
      </c>
      <c r="Y9" s="290">
        <f>IF('Patrak C'!AJ10="","",'Patrak C'!AJ10)</f>
        <v>10</v>
      </c>
      <c r="Z9" s="330">
        <f>IF((AND(W9="",X9="",Y9="")),"",SUM(W9:Y9))</f>
        <v>70</v>
      </c>
      <c r="AA9" s="278" t="str">
        <f>IF(Z9="","",IF(Z9&gt;79,"A",IF(Z9&gt;64,"B",IF(Z9&gt;49,"C",IF(Z9&gt;34,"D",IF(Z9&lt;35,"E",))))))</f>
        <v>B</v>
      </c>
      <c r="AB9" s="280">
        <f>'Patrak B'!AS12</f>
        <v>35</v>
      </c>
      <c r="AC9" s="278" t="str">
        <f>IF(AB9="","",IF(AB9&gt;159,"A",IF(AB9&gt;129,"B",IF(AB9&gt;99,"C",IF(AB9&gt;69,"D",IF(AB9&lt;70,"E",))))))</f>
        <v>E</v>
      </c>
      <c r="AD9" s="326">
        <f>IF(AND(J9="",O9="",T9="",Z9="",AB9=""),"",SUM(J9,O9,T9,Z9,AB9))</f>
        <v>315</v>
      </c>
      <c r="AE9" s="278" t="str">
        <f>IF(AD9="","",IF(AD9&gt;479,"A",IF(AD9&gt;389,"B",IF(AD9&gt;299,"C",IF(AD9&gt;209,"D",IF(AD9&lt;210,"E",))))))</f>
        <v>C</v>
      </c>
    </row>
    <row r="10" spans="1:31" s="211" customFormat="1" ht="19.95" customHeight="1" x14ac:dyDescent="0.3">
      <c r="A10" s="234" t="str">
        <f>'Student Data'!A8</f>
        <v/>
      </c>
      <c r="B10" s="316" t="str">
        <f>IF('Student Data'!B8="","",'Student Data'!B8)</f>
        <v/>
      </c>
      <c r="C10" s="256" t="str">
        <f>IF('Student Data'!C8="","",'Student Data'!C8)</f>
        <v/>
      </c>
      <c r="D10" s="276" t="str">
        <f>IF('Student Data'!D8="","",'Student Data'!D8)</f>
        <v/>
      </c>
      <c r="E10" s="212">
        <f>'Student Data'!E8</f>
        <v>0</v>
      </c>
      <c r="F10" s="188">
        <f>'Student Data'!F8</f>
        <v>0</v>
      </c>
      <c r="G10" s="297" t="str">
        <f>IF('Patrak C'!H11="","",'Patrak C'!H11)</f>
        <v/>
      </c>
      <c r="H10" s="290" t="str">
        <f>IF('Patrak C'!I11="","",'Patrak C'!I11)</f>
        <v/>
      </c>
      <c r="I10" s="290" t="str">
        <f>IF('Patrak C'!J11="","",'Patrak C'!J11)</f>
        <v/>
      </c>
      <c r="J10" s="291" t="str">
        <f t="shared" si="0"/>
        <v/>
      </c>
      <c r="K10" s="292" t="str">
        <f t="shared" ref="K10:K72" si="1">IF(J10="","",IF(J10&gt;79,"A",IF(J10&gt;64,"B",IF(J10&gt;49,"C",IF(J10&gt;34,"D",IF(J10&lt;35,"E",))))))</f>
        <v/>
      </c>
      <c r="L10" s="319" t="str">
        <f>IF('Patrak C'!Q11="","",'Patrak C'!Q11)</f>
        <v/>
      </c>
      <c r="M10" s="290" t="str">
        <f>IF('Patrak C'!R11="","",'Patrak C'!R11)</f>
        <v/>
      </c>
      <c r="N10" s="290" t="str">
        <f>IF('Patrak C'!S11="","",'Patrak C'!S11)</f>
        <v/>
      </c>
      <c r="O10" s="291" t="str">
        <f t="shared" ref="O10:O31" si="2">IF((AND(L10="",M10="",N10="")),"",SUM(L10:N10))</f>
        <v/>
      </c>
      <c r="P10" s="322" t="str">
        <f t="shared" ref="P10:P72" si="3">IF(O10="","",IF(O10&gt;79,"A",IF(O10&gt;64,"B",IF(O10&gt;49,"C",IF(O10&gt;34,"D",IF(O10&lt;35,"E",))))))</f>
        <v/>
      </c>
      <c r="Q10" s="297" t="str">
        <f>IF('Patrak C'!Y11="","",'Patrak C'!Y11)</f>
        <v/>
      </c>
      <c r="R10" s="290" t="str">
        <f>IF('Patrak C'!Z11="","",'Patrak C'!Z11)</f>
        <v/>
      </c>
      <c r="S10" s="290" t="str">
        <f>IF('Patrak C'!AA11="","",'Patrak C'!AA11)</f>
        <v/>
      </c>
      <c r="T10" s="330" t="str">
        <f t="shared" ref="T10:T31" si="4">IF((AND(Q10="",R10="",S10="")),"",SUM(Q10:S10))</f>
        <v/>
      </c>
      <c r="U10" s="278" t="str">
        <f t="shared" ref="U10:U72" si="5">IF(T10="","",IF(T10&gt;79,"A",IF(T10&gt;64,"B",IF(T10&gt;49,"C",IF(T10&gt;34,"D",IF(T10&lt;35,"E",))))))</f>
        <v/>
      </c>
      <c r="V10" s="338" t="str">
        <f t="shared" ref="V10:V72" si="6">A10</f>
        <v/>
      </c>
      <c r="W10" s="297" t="str">
        <f>IF('Patrak C'!AH11="","",'Patrak C'!AH11)</f>
        <v/>
      </c>
      <c r="X10" s="290" t="str">
        <f>IF('Patrak C'!AI11="","",'Patrak C'!AI11)</f>
        <v/>
      </c>
      <c r="Y10" s="290" t="str">
        <f>IF('Patrak C'!AJ11="","",'Patrak C'!AJ11)</f>
        <v/>
      </c>
      <c r="Z10" s="330" t="str">
        <f>IF((AND(W10="",X10="",Y10="")),"",SUM(W10:Y10))</f>
        <v/>
      </c>
      <c r="AA10" s="278" t="str">
        <f t="shared" ref="AA10:AA11" si="7">IF(Z10="","",IF(Z10&gt;79,"A",IF(Z10&gt;64,"B",IF(Z10&gt;49,"C",IF(Z10&gt;34,"D",IF(Z10&lt;35,"E",))))))</f>
        <v/>
      </c>
      <c r="AB10" s="280" t="str">
        <f>'Patrak B'!AS14</f>
        <v/>
      </c>
      <c r="AC10" s="278" t="str">
        <f t="shared" ref="AC10:AC71" si="8">IF(AB10="","",IF(AB10&gt;159,"A",IF(AB10&gt;129,"B",IF(AB10&gt;99,"C",IF(AB10&gt;69,"D",IF(AB10&lt;70,"E",))))))</f>
        <v/>
      </c>
      <c r="AD10" s="326" t="str">
        <f t="shared" ref="AD10:AD72" si="9">IF(AND(J10="",O10="",T10="",Z10="",AB10=""),"",SUM(J10,O10,T10,Z10,AB10))</f>
        <v/>
      </c>
      <c r="AE10" s="278" t="str">
        <f t="shared" ref="AE10:AE72" si="10">IF(AD10="","",IF(AD10&gt;479,"A",IF(AD10&gt;389,"B",IF(AD10&gt;299,"C",IF(AD10&gt;209,"D",IF(AD10&lt;210,"E",))))))</f>
        <v/>
      </c>
    </row>
    <row r="11" spans="1:31" s="211" customFormat="1" ht="19.95" customHeight="1" x14ac:dyDescent="0.3">
      <c r="A11" s="234" t="str">
        <f>'Student Data'!A9</f>
        <v/>
      </c>
      <c r="B11" s="316" t="str">
        <f>IF('Student Data'!B9="","",'Student Data'!B9)</f>
        <v/>
      </c>
      <c r="C11" s="256" t="str">
        <f>IF('Student Data'!C9="","",'Student Data'!C9)</f>
        <v/>
      </c>
      <c r="D11" s="276" t="str">
        <f>IF('Student Data'!D9="","",'Student Data'!D9)</f>
        <v/>
      </c>
      <c r="E11" s="212">
        <f>'Student Data'!E9</f>
        <v>0</v>
      </c>
      <c r="F11" s="188">
        <f>'Student Data'!F9</f>
        <v>0</v>
      </c>
      <c r="G11" s="297" t="str">
        <f>IF('Patrak C'!H12="","",'Patrak C'!H12)</f>
        <v/>
      </c>
      <c r="H11" s="290" t="str">
        <f>IF('Patrak C'!I12="","",'Patrak C'!I12)</f>
        <v/>
      </c>
      <c r="I11" s="290" t="str">
        <f>IF('Patrak C'!J12="","",'Patrak C'!J12)</f>
        <v/>
      </c>
      <c r="J11" s="291" t="str">
        <f t="shared" si="0"/>
        <v/>
      </c>
      <c r="K11" s="292" t="str">
        <f t="shared" si="1"/>
        <v/>
      </c>
      <c r="L11" s="319" t="str">
        <f>IF('Patrak C'!Q12="","",'Patrak C'!Q12)</f>
        <v/>
      </c>
      <c r="M11" s="290" t="str">
        <f>IF('Patrak C'!R12="","",'Patrak C'!R12)</f>
        <v/>
      </c>
      <c r="N11" s="290" t="str">
        <f>IF('Patrak C'!S12="","",'Patrak C'!S12)</f>
        <v/>
      </c>
      <c r="O11" s="291" t="str">
        <f t="shared" si="2"/>
        <v/>
      </c>
      <c r="P11" s="322" t="str">
        <f t="shared" si="3"/>
        <v/>
      </c>
      <c r="Q11" s="297" t="str">
        <f>IF('Patrak C'!Y12="","",'Patrak C'!Y12)</f>
        <v/>
      </c>
      <c r="R11" s="290" t="str">
        <f>IF('Patrak C'!Z12="","",'Patrak C'!Z12)</f>
        <v/>
      </c>
      <c r="S11" s="290" t="str">
        <f>IF('Patrak C'!AA12="","",'Patrak C'!AA12)</f>
        <v/>
      </c>
      <c r="T11" s="330" t="str">
        <f t="shared" si="4"/>
        <v/>
      </c>
      <c r="U11" s="278" t="str">
        <f t="shared" si="5"/>
        <v/>
      </c>
      <c r="V11" s="338" t="str">
        <f t="shared" si="6"/>
        <v/>
      </c>
      <c r="W11" s="297" t="str">
        <f>IF('Patrak C'!AH12="","",'Patrak C'!AH12)</f>
        <v/>
      </c>
      <c r="X11" s="290" t="str">
        <f>IF('Patrak C'!AI12="","",'Patrak C'!AI12)</f>
        <v/>
      </c>
      <c r="Y11" s="290" t="str">
        <f>IF('Patrak C'!AJ12="","",'Patrak C'!AJ12)</f>
        <v/>
      </c>
      <c r="Z11" s="330" t="str">
        <f t="shared" ref="Z11:Z31" si="11">IF((AND(W11="",X11="",Y11="")),"",SUM(W11:Y11))</f>
        <v/>
      </c>
      <c r="AA11" s="278" t="str">
        <f t="shared" si="7"/>
        <v/>
      </c>
      <c r="AB11" s="280" t="str">
        <f>'Patrak B'!AS16</f>
        <v/>
      </c>
      <c r="AC11" s="278" t="str">
        <f t="shared" si="8"/>
        <v/>
      </c>
      <c r="AD11" s="326" t="str">
        <f t="shared" si="9"/>
        <v/>
      </c>
      <c r="AE11" s="278" t="str">
        <f t="shared" si="10"/>
        <v/>
      </c>
    </row>
    <row r="12" spans="1:31" s="211" customFormat="1" ht="19.95" customHeight="1" x14ac:dyDescent="0.3">
      <c r="A12" s="234" t="str">
        <f>'Student Data'!A10</f>
        <v/>
      </c>
      <c r="B12" s="316" t="str">
        <f>IF('Student Data'!B10="","",'Student Data'!B10)</f>
        <v/>
      </c>
      <c r="C12" s="256" t="str">
        <f>IF('Student Data'!C10="","",'Student Data'!C10)</f>
        <v/>
      </c>
      <c r="D12" s="276" t="str">
        <f>IF('Student Data'!D10="","",'Student Data'!D10)</f>
        <v/>
      </c>
      <c r="E12" s="212">
        <f>'Student Data'!E10</f>
        <v>0</v>
      </c>
      <c r="F12" s="188">
        <f>'Student Data'!F10</f>
        <v>0</v>
      </c>
      <c r="G12" s="297" t="str">
        <f>IF('Patrak C'!H13="","",'Patrak C'!H13)</f>
        <v/>
      </c>
      <c r="H12" s="290" t="str">
        <f>IF('Patrak C'!I13="","",'Patrak C'!I13)</f>
        <v/>
      </c>
      <c r="I12" s="290" t="str">
        <f>IF('Patrak C'!J13="","",'Patrak C'!J13)</f>
        <v/>
      </c>
      <c r="J12" s="291" t="str">
        <f t="shared" si="0"/>
        <v/>
      </c>
      <c r="K12" s="292" t="str">
        <f t="shared" si="1"/>
        <v/>
      </c>
      <c r="L12" s="319" t="str">
        <f>IF('Patrak C'!Q13="","",'Patrak C'!Q13)</f>
        <v/>
      </c>
      <c r="M12" s="290" t="str">
        <f>IF('Patrak C'!R13="","",'Patrak C'!R13)</f>
        <v/>
      </c>
      <c r="N12" s="290" t="str">
        <f>IF('Patrak C'!S13="","",'Patrak C'!S13)</f>
        <v/>
      </c>
      <c r="O12" s="291" t="str">
        <f t="shared" si="2"/>
        <v/>
      </c>
      <c r="P12" s="322" t="str">
        <f t="shared" si="3"/>
        <v/>
      </c>
      <c r="Q12" s="297" t="str">
        <f>IF('Patrak C'!Y13="","",'Patrak C'!Y13)</f>
        <v/>
      </c>
      <c r="R12" s="290" t="str">
        <f>IF('Patrak C'!Z13="","",'Patrak C'!Z13)</f>
        <v/>
      </c>
      <c r="S12" s="290" t="str">
        <f>IF('Patrak C'!AA13="","",'Patrak C'!AA13)</f>
        <v/>
      </c>
      <c r="T12" s="330" t="str">
        <f t="shared" si="4"/>
        <v/>
      </c>
      <c r="U12" s="278" t="str">
        <f>IF(T12="","",IF(T12&gt;79,"A",IF(T12&gt;64,"B",IF(T12&gt;49,"C",IF(T12&gt;34,"D",IF(T12&lt;35,"E",))))))</f>
        <v/>
      </c>
      <c r="V12" s="338" t="str">
        <f t="shared" si="6"/>
        <v/>
      </c>
      <c r="W12" s="297" t="str">
        <f>IF('Patrak C'!AH13="","",'Patrak C'!AH13)</f>
        <v/>
      </c>
      <c r="X12" s="290" t="str">
        <f>IF('Patrak C'!AI13="","",'Patrak C'!AI13)</f>
        <v/>
      </c>
      <c r="Y12" s="290" t="str">
        <f>IF('Patrak C'!AJ13="","",'Patrak C'!AJ13)</f>
        <v/>
      </c>
      <c r="Z12" s="330" t="str">
        <f t="shared" si="11"/>
        <v/>
      </c>
      <c r="AA12" s="278" t="str">
        <f>IF(Z12="","",IF(Z12&gt;79,"A",IF(Z12&gt;64,"B",IF(Z12&gt;49,"C",IF(Z12&gt;34,"D",IF(Z12&lt;35,"E",))))))</f>
        <v/>
      </c>
      <c r="AB12" s="280" t="str">
        <f>'Patrak B'!AS18</f>
        <v/>
      </c>
      <c r="AC12" s="278" t="str">
        <f t="shared" si="8"/>
        <v/>
      </c>
      <c r="AD12" s="326" t="str">
        <f t="shared" si="9"/>
        <v/>
      </c>
      <c r="AE12" s="278" t="str">
        <f t="shared" si="10"/>
        <v/>
      </c>
    </row>
    <row r="13" spans="1:31" s="211" customFormat="1" ht="19.95" customHeight="1" x14ac:dyDescent="0.3">
      <c r="A13" s="234" t="str">
        <f>'Student Data'!A11</f>
        <v/>
      </c>
      <c r="B13" s="316" t="str">
        <f>IF('Student Data'!B11="","",'Student Data'!B11)</f>
        <v/>
      </c>
      <c r="C13" s="256" t="str">
        <f>IF('Student Data'!C11="","",'Student Data'!C11)</f>
        <v/>
      </c>
      <c r="D13" s="276" t="str">
        <f>IF('Student Data'!D11="","",'Student Data'!D11)</f>
        <v/>
      </c>
      <c r="E13" s="212">
        <f>'Student Data'!E11</f>
        <v>0</v>
      </c>
      <c r="F13" s="188">
        <f>'Student Data'!F11</f>
        <v>0</v>
      </c>
      <c r="G13" s="297" t="str">
        <f>IF('Patrak C'!H14="","",'Patrak C'!H14)</f>
        <v/>
      </c>
      <c r="H13" s="290" t="str">
        <f>IF('Patrak C'!I14="","",'Patrak C'!I14)</f>
        <v/>
      </c>
      <c r="I13" s="290" t="str">
        <f>IF('Patrak C'!J14="","",'Patrak C'!J14)</f>
        <v/>
      </c>
      <c r="J13" s="291" t="str">
        <f t="shared" si="0"/>
        <v/>
      </c>
      <c r="K13" s="292" t="str">
        <f t="shared" si="1"/>
        <v/>
      </c>
      <c r="L13" s="319" t="str">
        <f>IF('Patrak C'!Q14="","",'Patrak C'!Q14)</f>
        <v/>
      </c>
      <c r="M13" s="290" t="str">
        <f>IF('Patrak C'!R14="","",'Patrak C'!R14)</f>
        <v/>
      </c>
      <c r="N13" s="290" t="str">
        <f>IF('Patrak C'!S14="","",'Patrak C'!S14)</f>
        <v/>
      </c>
      <c r="O13" s="291" t="str">
        <f t="shared" si="2"/>
        <v/>
      </c>
      <c r="P13" s="322" t="str">
        <f t="shared" si="3"/>
        <v/>
      </c>
      <c r="Q13" s="297" t="str">
        <f>IF('Patrak C'!Y14="","",'Patrak C'!Y14)</f>
        <v/>
      </c>
      <c r="R13" s="290" t="str">
        <f>IF('Patrak C'!Z14="","",'Patrak C'!Z14)</f>
        <v/>
      </c>
      <c r="S13" s="290" t="str">
        <f>IF('Patrak C'!AA14="","",'Patrak C'!AA14)</f>
        <v/>
      </c>
      <c r="T13" s="330" t="str">
        <f t="shared" si="4"/>
        <v/>
      </c>
      <c r="U13" s="278" t="str">
        <f t="shared" si="5"/>
        <v/>
      </c>
      <c r="V13" s="338" t="str">
        <f t="shared" si="6"/>
        <v/>
      </c>
      <c r="W13" s="297" t="str">
        <f>IF('Patrak C'!AH14="","",'Patrak C'!AH14)</f>
        <v/>
      </c>
      <c r="X13" s="290" t="str">
        <f>IF('Patrak C'!AI14="","",'Patrak C'!AI14)</f>
        <v/>
      </c>
      <c r="Y13" s="290" t="str">
        <f>IF('Patrak C'!AJ14="","",'Patrak C'!AJ14)</f>
        <v/>
      </c>
      <c r="Z13" s="330" t="str">
        <f t="shared" si="11"/>
        <v/>
      </c>
      <c r="AA13" s="278" t="str">
        <f t="shared" ref="AA13:AA72" si="12">IF(Z13="","",IF(Z13&gt;79,"A",IF(Z13&gt;64,"B",IF(Z13&gt;49,"C",IF(Z13&gt;34,"D",IF(Z13&lt;35,"E",))))))</f>
        <v/>
      </c>
      <c r="AB13" s="280" t="str">
        <f>'Patrak B'!AS20</f>
        <v/>
      </c>
      <c r="AC13" s="278" t="str">
        <f t="shared" si="8"/>
        <v/>
      </c>
      <c r="AD13" s="326" t="str">
        <f t="shared" si="9"/>
        <v/>
      </c>
      <c r="AE13" s="278" t="str">
        <f t="shared" si="10"/>
        <v/>
      </c>
    </row>
    <row r="14" spans="1:31" s="211" customFormat="1" ht="19.95" customHeight="1" x14ac:dyDescent="0.3">
      <c r="A14" s="234" t="str">
        <f>'Student Data'!A12</f>
        <v/>
      </c>
      <c r="B14" s="316" t="str">
        <f>IF('Student Data'!B12="","",'Student Data'!B12)</f>
        <v/>
      </c>
      <c r="C14" s="256" t="str">
        <f>IF('Student Data'!C12="","",'Student Data'!C12)</f>
        <v/>
      </c>
      <c r="D14" s="276" t="str">
        <f>IF('Student Data'!D12="","",'Student Data'!D12)</f>
        <v/>
      </c>
      <c r="E14" s="212">
        <f>'Student Data'!E12</f>
        <v>0</v>
      </c>
      <c r="F14" s="188">
        <f>'Student Data'!F12</f>
        <v>0</v>
      </c>
      <c r="G14" s="297" t="str">
        <f>IF('Patrak C'!H15="","",'Patrak C'!H15)</f>
        <v/>
      </c>
      <c r="H14" s="290" t="str">
        <f>IF('Patrak C'!I15="","",'Patrak C'!I15)</f>
        <v/>
      </c>
      <c r="I14" s="290" t="str">
        <f>IF('Patrak C'!J15="","",'Patrak C'!J15)</f>
        <v/>
      </c>
      <c r="J14" s="291" t="str">
        <f t="shared" si="0"/>
        <v/>
      </c>
      <c r="K14" s="292" t="str">
        <f t="shared" si="1"/>
        <v/>
      </c>
      <c r="L14" s="319" t="str">
        <f>IF('Patrak C'!Q15="","",'Patrak C'!Q15)</f>
        <v/>
      </c>
      <c r="M14" s="290" t="str">
        <f>IF('Patrak C'!R15="","",'Patrak C'!R15)</f>
        <v/>
      </c>
      <c r="N14" s="290" t="str">
        <f>IF('Patrak C'!S15="","",'Patrak C'!S15)</f>
        <v/>
      </c>
      <c r="O14" s="291" t="str">
        <f t="shared" si="2"/>
        <v/>
      </c>
      <c r="P14" s="322" t="str">
        <f t="shared" si="3"/>
        <v/>
      </c>
      <c r="Q14" s="297" t="str">
        <f>IF('Patrak C'!Y15="","",'Patrak C'!Y15)</f>
        <v/>
      </c>
      <c r="R14" s="290" t="str">
        <f>IF('Patrak C'!Z15="","",'Patrak C'!Z15)</f>
        <v/>
      </c>
      <c r="S14" s="290" t="str">
        <f>IF('Patrak C'!AA15="","",'Patrak C'!AA15)</f>
        <v/>
      </c>
      <c r="T14" s="330" t="str">
        <f t="shared" si="4"/>
        <v/>
      </c>
      <c r="U14" s="278" t="str">
        <f t="shared" si="5"/>
        <v/>
      </c>
      <c r="V14" s="338" t="str">
        <f t="shared" si="6"/>
        <v/>
      </c>
      <c r="W14" s="297" t="str">
        <f>IF('Patrak C'!AH15="","",'Patrak C'!AH15)</f>
        <v/>
      </c>
      <c r="X14" s="290" t="str">
        <f>IF('Patrak C'!AI15="","",'Patrak C'!AI15)</f>
        <v/>
      </c>
      <c r="Y14" s="290" t="str">
        <f>IF('Patrak C'!AJ15="","",'Patrak C'!AJ15)</f>
        <v/>
      </c>
      <c r="Z14" s="330" t="str">
        <f t="shared" si="11"/>
        <v/>
      </c>
      <c r="AA14" s="278" t="str">
        <f t="shared" si="12"/>
        <v/>
      </c>
      <c r="AB14" s="280" t="str">
        <f>'Patrak B'!AS22</f>
        <v/>
      </c>
      <c r="AC14" s="278" t="str">
        <f t="shared" si="8"/>
        <v/>
      </c>
      <c r="AD14" s="326" t="str">
        <f t="shared" si="9"/>
        <v/>
      </c>
      <c r="AE14" s="278" t="str">
        <f t="shared" si="10"/>
        <v/>
      </c>
    </row>
    <row r="15" spans="1:31" s="211" customFormat="1" ht="19.95" customHeight="1" x14ac:dyDescent="0.3">
      <c r="A15" s="234" t="str">
        <f>'Student Data'!A13</f>
        <v/>
      </c>
      <c r="B15" s="316" t="str">
        <f>IF('Student Data'!B13="","",'Student Data'!B13)</f>
        <v/>
      </c>
      <c r="C15" s="256" t="str">
        <f>IF('Student Data'!C13="","",'Student Data'!C13)</f>
        <v/>
      </c>
      <c r="D15" s="276" t="str">
        <f>IF('Student Data'!D13="","",'Student Data'!D13)</f>
        <v/>
      </c>
      <c r="E15" s="212">
        <f>'Student Data'!E13</f>
        <v>0</v>
      </c>
      <c r="F15" s="188">
        <f>'Student Data'!F13</f>
        <v>0</v>
      </c>
      <c r="G15" s="297" t="str">
        <f>IF('Patrak C'!H16="","",'Patrak C'!H16)</f>
        <v/>
      </c>
      <c r="H15" s="290" t="str">
        <f>IF('Patrak C'!I16="","",'Patrak C'!I16)</f>
        <v/>
      </c>
      <c r="I15" s="290" t="str">
        <f>IF('Patrak C'!J16="","",'Patrak C'!J16)</f>
        <v/>
      </c>
      <c r="J15" s="291" t="str">
        <f t="shared" si="0"/>
        <v/>
      </c>
      <c r="K15" s="292" t="str">
        <f t="shared" si="1"/>
        <v/>
      </c>
      <c r="L15" s="319" t="str">
        <f>IF('Patrak C'!Q16="","",'Patrak C'!Q16)</f>
        <v/>
      </c>
      <c r="M15" s="290" t="str">
        <f>IF('Patrak C'!R16="","",'Patrak C'!R16)</f>
        <v/>
      </c>
      <c r="N15" s="290" t="str">
        <f>IF('Patrak C'!S16="","",'Patrak C'!S16)</f>
        <v/>
      </c>
      <c r="O15" s="291" t="str">
        <f t="shared" si="2"/>
        <v/>
      </c>
      <c r="P15" s="322" t="str">
        <f t="shared" si="3"/>
        <v/>
      </c>
      <c r="Q15" s="297" t="str">
        <f>IF('Patrak C'!Y16="","",'Patrak C'!Y16)</f>
        <v/>
      </c>
      <c r="R15" s="290" t="str">
        <f>IF('Patrak C'!Z16="","",'Patrak C'!Z16)</f>
        <v/>
      </c>
      <c r="S15" s="290" t="str">
        <f>IF('Patrak C'!AA16="","",'Patrak C'!AA16)</f>
        <v/>
      </c>
      <c r="T15" s="330" t="str">
        <f t="shared" si="4"/>
        <v/>
      </c>
      <c r="U15" s="278" t="str">
        <f t="shared" si="5"/>
        <v/>
      </c>
      <c r="V15" s="338" t="str">
        <f t="shared" si="6"/>
        <v/>
      </c>
      <c r="W15" s="297" t="str">
        <f>IF('Patrak C'!AH16="","",'Patrak C'!AH16)</f>
        <v/>
      </c>
      <c r="X15" s="290" t="str">
        <f>IF('Patrak C'!AI16="","",'Patrak C'!AI16)</f>
        <v/>
      </c>
      <c r="Y15" s="290" t="str">
        <f>IF('Patrak C'!AJ16="","",'Patrak C'!AJ16)</f>
        <v/>
      </c>
      <c r="Z15" s="330" t="str">
        <f t="shared" si="11"/>
        <v/>
      </c>
      <c r="AA15" s="278" t="str">
        <f t="shared" si="12"/>
        <v/>
      </c>
      <c r="AB15" s="280" t="str">
        <f>'Patrak B'!AS24</f>
        <v/>
      </c>
      <c r="AC15" s="278" t="str">
        <f t="shared" si="8"/>
        <v/>
      </c>
      <c r="AD15" s="326" t="str">
        <f t="shared" si="9"/>
        <v/>
      </c>
      <c r="AE15" s="278" t="str">
        <f t="shared" si="10"/>
        <v/>
      </c>
    </row>
    <row r="16" spans="1:31" s="211" customFormat="1" ht="19.95" customHeight="1" x14ac:dyDescent="0.3">
      <c r="A16" s="234" t="str">
        <f>'Student Data'!A14</f>
        <v/>
      </c>
      <c r="B16" s="316" t="str">
        <f>IF('Student Data'!B14="","",'Student Data'!B14)</f>
        <v/>
      </c>
      <c r="C16" s="256" t="str">
        <f>IF('Student Data'!C14="","",'Student Data'!C14)</f>
        <v/>
      </c>
      <c r="D16" s="276" t="str">
        <f>IF('Student Data'!D14="","",'Student Data'!D14)</f>
        <v/>
      </c>
      <c r="E16" s="212">
        <f>'Student Data'!E14</f>
        <v>0</v>
      </c>
      <c r="F16" s="188">
        <f>'Student Data'!F14</f>
        <v>0</v>
      </c>
      <c r="G16" s="297" t="str">
        <f>IF('Patrak C'!H17="","",'Patrak C'!H17)</f>
        <v/>
      </c>
      <c r="H16" s="290" t="str">
        <f>IF('Patrak C'!I17="","",'Patrak C'!I17)</f>
        <v/>
      </c>
      <c r="I16" s="290" t="str">
        <f>IF('Patrak C'!J17="","",'Patrak C'!J17)</f>
        <v/>
      </c>
      <c r="J16" s="291" t="str">
        <f t="shared" si="0"/>
        <v/>
      </c>
      <c r="K16" s="292" t="str">
        <f t="shared" si="1"/>
        <v/>
      </c>
      <c r="L16" s="319" t="str">
        <f>IF('Patrak C'!Q17="","",'Patrak C'!Q17)</f>
        <v/>
      </c>
      <c r="M16" s="290" t="str">
        <f>IF('Patrak C'!R17="","",'Patrak C'!R17)</f>
        <v/>
      </c>
      <c r="N16" s="290" t="str">
        <f>IF('Patrak C'!S17="","",'Patrak C'!S17)</f>
        <v/>
      </c>
      <c r="O16" s="291" t="str">
        <f t="shared" si="2"/>
        <v/>
      </c>
      <c r="P16" s="322" t="str">
        <f t="shared" si="3"/>
        <v/>
      </c>
      <c r="Q16" s="297" t="str">
        <f>IF('Patrak C'!Y17="","",'Patrak C'!Y17)</f>
        <v/>
      </c>
      <c r="R16" s="290" t="str">
        <f>IF('Patrak C'!Z17="","",'Patrak C'!Z17)</f>
        <v/>
      </c>
      <c r="S16" s="290" t="str">
        <f>IF('Patrak C'!AA17="","",'Patrak C'!AA17)</f>
        <v/>
      </c>
      <c r="T16" s="330" t="str">
        <f>IF((AND(Q16="",R16="",S16="")),"",SUM(Q16:S16))</f>
        <v/>
      </c>
      <c r="U16" s="278" t="str">
        <f t="shared" si="5"/>
        <v/>
      </c>
      <c r="V16" s="338" t="str">
        <f t="shared" si="6"/>
        <v/>
      </c>
      <c r="W16" s="297" t="str">
        <f>IF('Patrak C'!AH17="","",'Patrak C'!AH17)</f>
        <v/>
      </c>
      <c r="X16" s="290" t="str">
        <f>IF('Patrak C'!AI17="","",'Patrak C'!AI17)</f>
        <v/>
      </c>
      <c r="Y16" s="290" t="str">
        <f>IF('Patrak C'!AJ17="","",'Patrak C'!AJ17)</f>
        <v/>
      </c>
      <c r="Z16" s="330" t="str">
        <f t="shared" si="11"/>
        <v/>
      </c>
      <c r="AA16" s="278" t="str">
        <f t="shared" si="12"/>
        <v/>
      </c>
      <c r="AB16" s="280" t="str">
        <f>'Patrak B'!AS26</f>
        <v/>
      </c>
      <c r="AC16" s="278" t="str">
        <f t="shared" si="8"/>
        <v/>
      </c>
      <c r="AD16" s="326" t="str">
        <f t="shared" si="9"/>
        <v/>
      </c>
      <c r="AE16" s="278" t="str">
        <f t="shared" si="10"/>
        <v/>
      </c>
    </row>
    <row r="17" spans="1:31" s="211" customFormat="1" ht="19.95" customHeight="1" x14ac:dyDescent="0.3">
      <c r="A17" s="234" t="str">
        <f>'Student Data'!A15</f>
        <v/>
      </c>
      <c r="B17" s="316" t="str">
        <f>IF('Student Data'!B15="","",'Student Data'!B15)</f>
        <v/>
      </c>
      <c r="C17" s="256" t="str">
        <f>IF('Student Data'!C15="","",'Student Data'!C15)</f>
        <v/>
      </c>
      <c r="D17" s="276" t="str">
        <f>IF('Student Data'!D15="","",'Student Data'!D15)</f>
        <v/>
      </c>
      <c r="E17" s="212">
        <f>'Student Data'!E15</f>
        <v>0</v>
      </c>
      <c r="F17" s="188">
        <f>'Student Data'!F15</f>
        <v>0</v>
      </c>
      <c r="G17" s="297" t="str">
        <f>IF('Patrak C'!H18="","",'Patrak C'!H18)</f>
        <v/>
      </c>
      <c r="H17" s="290" t="str">
        <f>IF('Patrak C'!I18="","",'Patrak C'!I18)</f>
        <v/>
      </c>
      <c r="I17" s="290" t="str">
        <f>IF('Patrak C'!J18="","",'Patrak C'!J18)</f>
        <v/>
      </c>
      <c r="J17" s="291" t="str">
        <f t="shared" si="0"/>
        <v/>
      </c>
      <c r="K17" s="292" t="str">
        <f t="shared" si="1"/>
        <v/>
      </c>
      <c r="L17" s="319" t="str">
        <f>IF('Patrak C'!Q18="","",'Patrak C'!Q18)</f>
        <v/>
      </c>
      <c r="M17" s="290" t="str">
        <f>IF('Patrak C'!R18="","",'Patrak C'!R18)</f>
        <v/>
      </c>
      <c r="N17" s="290" t="str">
        <f>IF('Patrak C'!S18="","",'Patrak C'!S18)</f>
        <v/>
      </c>
      <c r="O17" s="291" t="str">
        <f t="shared" si="2"/>
        <v/>
      </c>
      <c r="P17" s="322" t="str">
        <f t="shared" si="3"/>
        <v/>
      </c>
      <c r="Q17" s="297" t="str">
        <f>IF('Patrak C'!Y18="","",'Patrak C'!Y18)</f>
        <v/>
      </c>
      <c r="R17" s="290" t="str">
        <f>IF('Patrak C'!Z18="","",'Patrak C'!Z18)</f>
        <v/>
      </c>
      <c r="S17" s="290" t="str">
        <f>IF('Patrak C'!AA18="","",'Patrak C'!AA18)</f>
        <v/>
      </c>
      <c r="T17" s="330" t="str">
        <f t="shared" si="4"/>
        <v/>
      </c>
      <c r="U17" s="278" t="str">
        <f t="shared" si="5"/>
        <v/>
      </c>
      <c r="V17" s="338" t="str">
        <f t="shared" si="6"/>
        <v/>
      </c>
      <c r="W17" s="297" t="str">
        <f>IF('Patrak C'!AH18="","",'Patrak C'!AH18)</f>
        <v/>
      </c>
      <c r="X17" s="290" t="str">
        <f>IF('Patrak C'!AI18="","",'Patrak C'!AI18)</f>
        <v/>
      </c>
      <c r="Y17" s="290" t="str">
        <f>IF('Patrak C'!AJ18="","",'Patrak C'!AJ18)</f>
        <v/>
      </c>
      <c r="Z17" s="330" t="str">
        <f t="shared" si="11"/>
        <v/>
      </c>
      <c r="AA17" s="278" t="str">
        <f t="shared" si="12"/>
        <v/>
      </c>
      <c r="AB17" s="280" t="str">
        <f>'Patrak B'!AS28</f>
        <v/>
      </c>
      <c r="AC17" s="278" t="str">
        <f t="shared" si="8"/>
        <v/>
      </c>
      <c r="AD17" s="326" t="str">
        <f t="shared" si="9"/>
        <v/>
      </c>
      <c r="AE17" s="278" t="str">
        <f t="shared" si="10"/>
        <v/>
      </c>
    </row>
    <row r="18" spans="1:31" s="211" customFormat="1" ht="19.95" customHeight="1" x14ac:dyDescent="0.3">
      <c r="A18" s="234" t="str">
        <f>'Student Data'!A16</f>
        <v/>
      </c>
      <c r="B18" s="316" t="str">
        <f>IF('Student Data'!B16="","",'Student Data'!B16)</f>
        <v/>
      </c>
      <c r="C18" s="256" t="str">
        <f>IF('Student Data'!C16="","",'Student Data'!C16)</f>
        <v/>
      </c>
      <c r="D18" s="276" t="str">
        <f>IF('Student Data'!D16="","",'Student Data'!D16)</f>
        <v/>
      </c>
      <c r="E18" s="212">
        <f>'Student Data'!E16</f>
        <v>0</v>
      </c>
      <c r="F18" s="188">
        <f>'Student Data'!F16</f>
        <v>0</v>
      </c>
      <c r="G18" s="297" t="str">
        <f>IF('Patrak C'!H19="","",'Patrak C'!H19)</f>
        <v/>
      </c>
      <c r="H18" s="290" t="str">
        <f>IF('Patrak C'!I19="","",'Patrak C'!I19)</f>
        <v/>
      </c>
      <c r="I18" s="290" t="str">
        <f>IF('Patrak C'!J19="","",'Patrak C'!J19)</f>
        <v/>
      </c>
      <c r="J18" s="291" t="str">
        <f t="shared" si="0"/>
        <v/>
      </c>
      <c r="K18" s="292" t="str">
        <f t="shared" si="1"/>
        <v/>
      </c>
      <c r="L18" s="319" t="str">
        <f>IF('Patrak C'!Q19="","",'Patrak C'!Q19)</f>
        <v/>
      </c>
      <c r="M18" s="290" t="str">
        <f>IF('Patrak C'!R19="","",'Patrak C'!R19)</f>
        <v/>
      </c>
      <c r="N18" s="290" t="str">
        <f>IF('Patrak C'!S19="","",'Patrak C'!S19)</f>
        <v/>
      </c>
      <c r="O18" s="291" t="str">
        <f t="shared" si="2"/>
        <v/>
      </c>
      <c r="P18" s="322" t="str">
        <f t="shared" si="3"/>
        <v/>
      </c>
      <c r="Q18" s="297" t="str">
        <f>IF('Patrak C'!Y19="","",'Patrak C'!Y19)</f>
        <v/>
      </c>
      <c r="R18" s="290" t="str">
        <f>IF('Patrak C'!Z19="","",'Patrak C'!Z19)</f>
        <v/>
      </c>
      <c r="S18" s="290" t="str">
        <f>IF('Patrak C'!AA19="","",'Patrak C'!AA19)</f>
        <v/>
      </c>
      <c r="T18" s="330" t="str">
        <f t="shared" si="4"/>
        <v/>
      </c>
      <c r="U18" s="278" t="str">
        <f t="shared" si="5"/>
        <v/>
      </c>
      <c r="V18" s="338" t="str">
        <f t="shared" si="6"/>
        <v/>
      </c>
      <c r="W18" s="297" t="str">
        <f>IF('Patrak C'!AH19="","",'Patrak C'!AH19)</f>
        <v/>
      </c>
      <c r="X18" s="290" t="str">
        <f>IF('Patrak C'!AI19="","",'Patrak C'!AI19)</f>
        <v/>
      </c>
      <c r="Y18" s="290" t="str">
        <f>IF('Patrak C'!AJ19="","",'Patrak C'!AJ19)</f>
        <v/>
      </c>
      <c r="Z18" s="330" t="str">
        <f t="shared" si="11"/>
        <v/>
      </c>
      <c r="AA18" s="278" t="str">
        <f t="shared" si="12"/>
        <v/>
      </c>
      <c r="AB18" s="280" t="str">
        <f>'Patrak B'!AS30</f>
        <v/>
      </c>
      <c r="AC18" s="278" t="str">
        <f t="shared" si="8"/>
        <v/>
      </c>
      <c r="AD18" s="326" t="str">
        <f t="shared" si="9"/>
        <v/>
      </c>
      <c r="AE18" s="278" t="str">
        <f t="shared" si="10"/>
        <v/>
      </c>
    </row>
    <row r="19" spans="1:31" s="211" customFormat="1" ht="19.95" customHeight="1" x14ac:dyDescent="0.3">
      <c r="A19" s="234" t="str">
        <f>'Student Data'!A17</f>
        <v/>
      </c>
      <c r="B19" s="316" t="str">
        <f>IF('Student Data'!B17="","",'Student Data'!B17)</f>
        <v/>
      </c>
      <c r="C19" s="256" t="str">
        <f>IF('Student Data'!C17="","",'Student Data'!C17)</f>
        <v/>
      </c>
      <c r="D19" s="276" t="str">
        <f>IF('Student Data'!D17="","",'Student Data'!D17)</f>
        <v/>
      </c>
      <c r="E19" s="212">
        <f>'Student Data'!E17</f>
        <v>0</v>
      </c>
      <c r="F19" s="188">
        <f>'Student Data'!F17</f>
        <v>0</v>
      </c>
      <c r="G19" s="297" t="str">
        <f>IF('Patrak C'!H20="","",'Patrak C'!H20)</f>
        <v/>
      </c>
      <c r="H19" s="290" t="str">
        <f>IF('Patrak C'!I20="","",'Patrak C'!I20)</f>
        <v/>
      </c>
      <c r="I19" s="290" t="str">
        <f>IF('Patrak C'!J20="","",'Patrak C'!J20)</f>
        <v/>
      </c>
      <c r="J19" s="291" t="str">
        <f t="shared" si="0"/>
        <v/>
      </c>
      <c r="K19" s="292" t="str">
        <f t="shared" si="1"/>
        <v/>
      </c>
      <c r="L19" s="319" t="str">
        <f>IF('Patrak C'!Q20="","",'Patrak C'!Q20)</f>
        <v/>
      </c>
      <c r="M19" s="290" t="str">
        <f>IF('Patrak C'!R20="","",'Patrak C'!R20)</f>
        <v/>
      </c>
      <c r="N19" s="290" t="str">
        <f>IF('Patrak C'!S20="","",'Patrak C'!S20)</f>
        <v/>
      </c>
      <c r="O19" s="291" t="str">
        <f t="shared" si="2"/>
        <v/>
      </c>
      <c r="P19" s="322" t="str">
        <f t="shared" si="3"/>
        <v/>
      </c>
      <c r="Q19" s="297" t="str">
        <f>IF('Patrak C'!Y20="","",'Patrak C'!Y20)</f>
        <v/>
      </c>
      <c r="R19" s="290" t="str">
        <f>IF('Patrak C'!Z20="","",'Patrak C'!Z20)</f>
        <v/>
      </c>
      <c r="S19" s="290" t="str">
        <f>IF('Patrak C'!AA20="","",'Patrak C'!AA20)</f>
        <v/>
      </c>
      <c r="T19" s="330" t="str">
        <f t="shared" si="4"/>
        <v/>
      </c>
      <c r="U19" s="278" t="str">
        <f t="shared" si="5"/>
        <v/>
      </c>
      <c r="V19" s="338" t="str">
        <f t="shared" si="6"/>
        <v/>
      </c>
      <c r="W19" s="297" t="str">
        <f>IF('Patrak C'!AH20="","",'Patrak C'!AH20)</f>
        <v/>
      </c>
      <c r="X19" s="290" t="str">
        <f>IF('Patrak C'!AI20="","",'Patrak C'!AI20)</f>
        <v/>
      </c>
      <c r="Y19" s="290" t="str">
        <f>IF('Patrak C'!AJ20="","",'Patrak C'!AJ20)</f>
        <v/>
      </c>
      <c r="Z19" s="330" t="str">
        <f t="shared" si="11"/>
        <v/>
      </c>
      <c r="AA19" s="278" t="str">
        <f t="shared" si="12"/>
        <v/>
      </c>
      <c r="AB19" s="280" t="str">
        <f>'Patrak B'!AS32</f>
        <v/>
      </c>
      <c r="AC19" s="278" t="str">
        <f t="shared" si="8"/>
        <v/>
      </c>
      <c r="AD19" s="326" t="str">
        <f t="shared" si="9"/>
        <v/>
      </c>
      <c r="AE19" s="278" t="str">
        <f t="shared" si="10"/>
        <v/>
      </c>
    </row>
    <row r="20" spans="1:31" s="211" customFormat="1" ht="19.95" customHeight="1" x14ac:dyDescent="0.3">
      <c r="A20" s="234" t="str">
        <f>'Student Data'!A18</f>
        <v/>
      </c>
      <c r="B20" s="316" t="str">
        <f>IF('Student Data'!B18="","",'Student Data'!B18)</f>
        <v/>
      </c>
      <c r="C20" s="256" t="str">
        <f>IF('Student Data'!C18="","",'Student Data'!C18)</f>
        <v/>
      </c>
      <c r="D20" s="276" t="str">
        <f>IF('Student Data'!D18="","",'Student Data'!D18)</f>
        <v/>
      </c>
      <c r="E20" s="212">
        <f>'Student Data'!E18</f>
        <v>0</v>
      </c>
      <c r="F20" s="188">
        <f>'Student Data'!F18</f>
        <v>0</v>
      </c>
      <c r="G20" s="297" t="str">
        <f>IF('Patrak C'!H21="","",'Patrak C'!H21)</f>
        <v/>
      </c>
      <c r="H20" s="290" t="str">
        <f>IF('Patrak C'!I21="","",'Patrak C'!I21)</f>
        <v/>
      </c>
      <c r="I20" s="290" t="str">
        <f>IF('Patrak C'!J21="","",'Patrak C'!J21)</f>
        <v/>
      </c>
      <c r="J20" s="291" t="str">
        <f t="shared" si="0"/>
        <v/>
      </c>
      <c r="K20" s="292" t="str">
        <f t="shared" si="1"/>
        <v/>
      </c>
      <c r="L20" s="319" t="str">
        <f>IF('Patrak C'!Q21="","",'Patrak C'!Q21)</f>
        <v/>
      </c>
      <c r="M20" s="290" t="str">
        <f>IF('Patrak C'!R21="","",'Patrak C'!R21)</f>
        <v/>
      </c>
      <c r="N20" s="290" t="str">
        <f>IF('Patrak C'!S21="","",'Patrak C'!S21)</f>
        <v/>
      </c>
      <c r="O20" s="291" t="str">
        <f t="shared" si="2"/>
        <v/>
      </c>
      <c r="P20" s="322" t="str">
        <f t="shared" si="3"/>
        <v/>
      </c>
      <c r="Q20" s="297" t="str">
        <f>IF('Patrak C'!Y21="","",'Patrak C'!Y21)</f>
        <v/>
      </c>
      <c r="R20" s="290" t="str">
        <f>IF('Patrak C'!Z21="","",'Patrak C'!Z21)</f>
        <v/>
      </c>
      <c r="S20" s="290" t="str">
        <f>IF('Patrak C'!AA21="","",'Patrak C'!AA21)</f>
        <v/>
      </c>
      <c r="T20" s="330" t="str">
        <f t="shared" si="4"/>
        <v/>
      </c>
      <c r="U20" s="278" t="str">
        <f t="shared" si="5"/>
        <v/>
      </c>
      <c r="V20" s="338" t="str">
        <f t="shared" si="6"/>
        <v/>
      </c>
      <c r="W20" s="297" t="str">
        <f>IF('Patrak C'!AH21="","",'Patrak C'!AH21)</f>
        <v/>
      </c>
      <c r="X20" s="290" t="str">
        <f>IF('Patrak C'!AI21="","",'Patrak C'!AI21)</f>
        <v/>
      </c>
      <c r="Y20" s="290" t="str">
        <f>IF('Patrak C'!AJ21="","",'Patrak C'!AJ21)</f>
        <v/>
      </c>
      <c r="Z20" s="330" t="str">
        <f t="shared" si="11"/>
        <v/>
      </c>
      <c r="AA20" s="278" t="str">
        <f t="shared" si="12"/>
        <v/>
      </c>
      <c r="AB20" s="280" t="str">
        <f>'Patrak B'!AS34</f>
        <v/>
      </c>
      <c r="AC20" s="278" t="str">
        <f t="shared" si="8"/>
        <v/>
      </c>
      <c r="AD20" s="326" t="str">
        <f t="shared" si="9"/>
        <v/>
      </c>
      <c r="AE20" s="278" t="str">
        <f t="shared" si="10"/>
        <v/>
      </c>
    </row>
    <row r="21" spans="1:31" s="211" customFormat="1" ht="19.95" customHeight="1" x14ac:dyDescent="0.3">
      <c r="A21" s="234" t="str">
        <f>'Student Data'!A19</f>
        <v/>
      </c>
      <c r="B21" s="316" t="str">
        <f>IF('Student Data'!B19="","",'Student Data'!B19)</f>
        <v/>
      </c>
      <c r="C21" s="256" t="str">
        <f>IF('Student Data'!C19="","",'Student Data'!C19)</f>
        <v/>
      </c>
      <c r="D21" s="276" t="str">
        <f>IF('Student Data'!D19="","",'Student Data'!D19)</f>
        <v/>
      </c>
      <c r="E21" s="212">
        <f>'Student Data'!E19</f>
        <v>0</v>
      </c>
      <c r="F21" s="188">
        <f>'Student Data'!F19</f>
        <v>0</v>
      </c>
      <c r="G21" s="297" t="str">
        <f>IF('Patrak C'!H22="","",'Patrak C'!H22)</f>
        <v/>
      </c>
      <c r="H21" s="290" t="str">
        <f>IF('Patrak C'!I22="","",'Patrak C'!I22)</f>
        <v/>
      </c>
      <c r="I21" s="290" t="str">
        <f>IF('Patrak C'!J22="","",'Patrak C'!J22)</f>
        <v/>
      </c>
      <c r="J21" s="291" t="str">
        <f t="shared" si="0"/>
        <v/>
      </c>
      <c r="K21" s="292" t="str">
        <f t="shared" si="1"/>
        <v/>
      </c>
      <c r="L21" s="319" t="str">
        <f>IF('Patrak C'!Q22="","",'Patrak C'!Q22)</f>
        <v/>
      </c>
      <c r="M21" s="290" t="str">
        <f>IF('Patrak C'!R22="","",'Patrak C'!R22)</f>
        <v/>
      </c>
      <c r="N21" s="290" t="str">
        <f>IF('Patrak C'!S22="","",'Patrak C'!S22)</f>
        <v/>
      </c>
      <c r="O21" s="291" t="str">
        <f t="shared" si="2"/>
        <v/>
      </c>
      <c r="P21" s="322" t="str">
        <f t="shared" si="3"/>
        <v/>
      </c>
      <c r="Q21" s="297" t="str">
        <f>IF('Patrak C'!Y22="","",'Patrak C'!Y22)</f>
        <v/>
      </c>
      <c r="R21" s="290" t="str">
        <f>IF('Patrak C'!Z22="","",'Patrak C'!Z22)</f>
        <v/>
      </c>
      <c r="S21" s="290" t="str">
        <f>IF('Patrak C'!AA22="","",'Patrak C'!AA22)</f>
        <v/>
      </c>
      <c r="T21" s="330" t="str">
        <f t="shared" si="4"/>
        <v/>
      </c>
      <c r="U21" s="278" t="str">
        <f t="shared" si="5"/>
        <v/>
      </c>
      <c r="V21" s="338" t="str">
        <f t="shared" si="6"/>
        <v/>
      </c>
      <c r="W21" s="297" t="str">
        <f>IF('Patrak C'!AH22="","",'Patrak C'!AH22)</f>
        <v/>
      </c>
      <c r="X21" s="290" t="str">
        <f>IF('Patrak C'!AI22="","",'Patrak C'!AI22)</f>
        <v/>
      </c>
      <c r="Y21" s="290" t="str">
        <f>IF('Patrak C'!AJ22="","",'Patrak C'!AJ22)</f>
        <v/>
      </c>
      <c r="Z21" s="330" t="str">
        <f t="shared" si="11"/>
        <v/>
      </c>
      <c r="AA21" s="278" t="str">
        <f t="shared" si="12"/>
        <v/>
      </c>
      <c r="AB21" s="280" t="str">
        <f>'Patrak B'!AS36</f>
        <v/>
      </c>
      <c r="AC21" s="278" t="str">
        <f t="shared" si="8"/>
        <v/>
      </c>
      <c r="AD21" s="326" t="str">
        <f t="shared" si="9"/>
        <v/>
      </c>
      <c r="AE21" s="278" t="str">
        <f t="shared" si="10"/>
        <v/>
      </c>
    </row>
    <row r="22" spans="1:31" s="211" customFormat="1" ht="19.95" customHeight="1" x14ac:dyDescent="0.3">
      <c r="A22" s="234" t="str">
        <f>'Student Data'!A20</f>
        <v/>
      </c>
      <c r="B22" s="316" t="str">
        <f>IF('Student Data'!B20="","",'Student Data'!B20)</f>
        <v/>
      </c>
      <c r="C22" s="256" t="str">
        <f>IF('Student Data'!C20="","",'Student Data'!C20)</f>
        <v/>
      </c>
      <c r="D22" s="276" t="str">
        <f>IF('Student Data'!D20="","",'Student Data'!D20)</f>
        <v/>
      </c>
      <c r="E22" s="212">
        <f>'Student Data'!E20</f>
        <v>0</v>
      </c>
      <c r="F22" s="188">
        <f>'Student Data'!F20</f>
        <v>0</v>
      </c>
      <c r="G22" s="297" t="str">
        <f>IF('Patrak C'!H23="","",'Patrak C'!H23)</f>
        <v/>
      </c>
      <c r="H22" s="290" t="str">
        <f>IF('Patrak C'!I23="","",'Patrak C'!I23)</f>
        <v/>
      </c>
      <c r="I22" s="290" t="str">
        <f>IF('Patrak C'!J23="","",'Patrak C'!J23)</f>
        <v/>
      </c>
      <c r="J22" s="291" t="str">
        <f t="shared" si="0"/>
        <v/>
      </c>
      <c r="K22" s="292" t="str">
        <f t="shared" si="1"/>
        <v/>
      </c>
      <c r="L22" s="319" t="str">
        <f>IF('Patrak C'!Q23="","",'Patrak C'!Q23)</f>
        <v/>
      </c>
      <c r="M22" s="290" t="str">
        <f>IF('Patrak C'!R23="","",'Patrak C'!R23)</f>
        <v/>
      </c>
      <c r="N22" s="290" t="str">
        <f>IF('Patrak C'!S23="","",'Patrak C'!S23)</f>
        <v/>
      </c>
      <c r="O22" s="291" t="str">
        <f t="shared" si="2"/>
        <v/>
      </c>
      <c r="P22" s="322" t="str">
        <f t="shared" si="3"/>
        <v/>
      </c>
      <c r="Q22" s="297" t="str">
        <f>IF('Patrak C'!Y23="","",'Patrak C'!Y23)</f>
        <v/>
      </c>
      <c r="R22" s="290" t="str">
        <f>IF('Patrak C'!Z23="","",'Patrak C'!Z23)</f>
        <v/>
      </c>
      <c r="S22" s="290" t="str">
        <f>IF('Patrak C'!AA23="","",'Patrak C'!AA23)</f>
        <v/>
      </c>
      <c r="T22" s="330" t="str">
        <f t="shared" si="4"/>
        <v/>
      </c>
      <c r="U22" s="278" t="str">
        <f t="shared" si="5"/>
        <v/>
      </c>
      <c r="V22" s="338" t="str">
        <f t="shared" si="6"/>
        <v/>
      </c>
      <c r="W22" s="297" t="str">
        <f>IF('Patrak C'!AH23="","",'Patrak C'!AH23)</f>
        <v/>
      </c>
      <c r="X22" s="290" t="str">
        <f>IF('Patrak C'!AI23="","",'Patrak C'!AI23)</f>
        <v/>
      </c>
      <c r="Y22" s="290" t="str">
        <f>IF('Patrak C'!AJ23="","",'Patrak C'!AJ23)</f>
        <v/>
      </c>
      <c r="Z22" s="330" t="str">
        <f t="shared" si="11"/>
        <v/>
      </c>
      <c r="AA22" s="278" t="str">
        <f t="shared" si="12"/>
        <v/>
      </c>
      <c r="AB22" s="280" t="str">
        <f>'Patrak B'!AS38</f>
        <v/>
      </c>
      <c r="AC22" s="278" t="str">
        <f t="shared" si="8"/>
        <v/>
      </c>
      <c r="AD22" s="326" t="str">
        <f t="shared" si="9"/>
        <v/>
      </c>
      <c r="AE22" s="278" t="str">
        <f t="shared" si="10"/>
        <v/>
      </c>
    </row>
    <row r="23" spans="1:31" s="211" customFormat="1" ht="19.95" customHeight="1" x14ac:dyDescent="0.3">
      <c r="A23" s="234" t="str">
        <f>'Student Data'!A21</f>
        <v/>
      </c>
      <c r="B23" s="316" t="str">
        <f>IF('Student Data'!B21="","",'Student Data'!B21)</f>
        <v/>
      </c>
      <c r="C23" s="256" t="str">
        <f>IF('Student Data'!C21="","",'Student Data'!C21)</f>
        <v/>
      </c>
      <c r="D23" s="276" t="str">
        <f>IF('Student Data'!D21="","",'Student Data'!D21)</f>
        <v/>
      </c>
      <c r="E23" s="212">
        <f>'Student Data'!E21</f>
        <v>0</v>
      </c>
      <c r="F23" s="188">
        <f>'Student Data'!F21</f>
        <v>0</v>
      </c>
      <c r="G23" s="297" t="str">
        <f>IF('Patrak C'!H24="","",'Patrak C'!H24)</f>
        <v/>
      </c>
      <c r="H23" s="290" t="str">
        <f>IF('Patrak C'!I24="","",'Patrak C'!I24)</f>
        <v/>
      </c>
      <c r="I23" s="290" t="str">
        <f>IF('Patrak C'!J24="","",'Patrak C'!J24)</f>
        <v/>
      </c>
      <c r="J23" s="291" t="str">
        <f t="shared" si="0"/>
        <v/>
      </c>
      <c r="K23" s="292" t="str">
        <f t="shared" si="1"/>
        <v/>
      </c>
      <c r="L23" s="319" t="str">
        <f>IF('Patrak C'!Q24="","",'Patrak C'!Q24)</f>
        <v/>
      </c>
      <c r="M23" s="290" t="str">
        <f>IF('Patrak C'!R24="","",'Patrak C'!R24)</f>
        <v/>
      </c>
      <c r="N23" s="290" t="str">
        <f>IF('Patrak C'!S24="","",'Patrak C'!S24)</f>
        <v/>
      </c>
      <c r="O23" s="291" t="str">
        <f t="shared" si="2"/>
        <v/>
      </c>
      <c r="P23" s="322" t="str">
        <f t="shared" si="3"/>
        <v/>
      </c>
      <c r="Q23" s="297" t="str">
        <f>IF('Patrak C'!Y24="","",'Patrak C'!Y24)</f>
        <v/>
      </c>
      <c r="R23" s="290" t="str">
        <f>IF('Patrak C'!Z24="","",'Patrak C'!Z24)</f>
        <v/>
      </c>
      <c r="S23" s="290" t="str">
        <f>IF('Patrak C'!AA24="","",'Patrak C'!AA24)</f>
        <v/>
      </c>
      <c r="T23" s="330" t="str">
        <f t="shared" si="4"/>
        <v/>
      </c>
      <c r="U23" s="278" t="str">
        <f t="shared" si="5"/>
        <v/>
      </c>
      <c r="V23" s="338" t="str">
        <f t="shared" si="6"/>
        <v/>
      </c>
      <c r="W23" s="297" t="str">
        <f>IF('Patrak C'!AH24="","",'Patrak C'!AH24)</f>
        <v/>
      </c>
      <c r="X23" s="290" t="str">
        <f>IF('Patrak C'!AI24="","",'Patrak C'!AI24)</f>
        <v/>
      </c>
      <c r="Y23" s="290" t="str">
        <f>IF('Patrak C'!AJ24="","",'Patrak C'!AJ24)</f>
        <v/>
      </c>
      <c r="Z23" s="330" t="str">
        <f t="shared" si="11"/>
        <v/>
      </c>
      <c r="AA23" s="278" t="str">
        <f t="shared" si="12"/>
        <v/>
      </c>
      <c r="AB23" s="280" t="str">
        <f>'Patrak B'!AS40</f>
        <v/>
      </c>
      <c r="AC23" s="278" t="str">
        <f t="shared" si="8"/>
        <v/>
      </c>
      <c r="AD23" s="326" t="str">
        <f t="shared" si="9"/>
        <v/>
      </c>
      <c r="AE23" s="278" t="str">
        <f t="shared" si="10"/>
        <v/>
      </c>
    </row>
    <row r="24" spans="1:31" s="211" customFormat="1" ht="19.95" customHeight="1" x14ac:dyDescent="0.3">
      <c r="A24" s="234" t="str">
        <f>'Student Data'!A22</f>
        <v/>
      </c>
      <c r="B24" s="316" t="str">
        <f>IF('Student Data'!B22="","",'Student Data'!B22)</f>
        <v/>
      </c>
      <c r="C24" s="256" t="str">
        <f>IF('Student Data'!C22="","",'Student Data'!C22)</f>
        <v/>
      </c>
      <c r="D24" s="276" t="str">
        <f>IF('Student Data'!D22="","",'Student Data'!D22)</f>
        <v/>
      </c>
      <c r="E24" s="212">
        <f>'Student Data'!E22</f>
        <v>0</v>
      </c>
      <c r="F24" s="188">
        <f>'Student Data'!F22</f>
        <v>0</v>
      </c>
      <c r="G24" s="297" t="str">
        <f>IF('Patrak C'!H25="","",'Patrak C'!H25)</f>
        <v/>
      </c>
      <c r="H24" s="290" t="str">
        <f>IF('Patrak C'!I25="","",'Patrak C'!I25)</f>
        <v/>
      </c>
      <c r="I24" s="290" t="str">
        <f>IF('Patrak C'!J25="","",'Patrak C'!J25)</f>
        <v/>
      </c>
      <c r="J24" s="291" t="str">
        <f t="shared" si="0"/>
        <v/>
      </c>
      <c r="K24" s="292" t="str">
        <f t="shared" si="1"/>
        <v/>
      </c>
      <c r="L24" s="319" t="str">
        <f>IF('Patrak C'!Q25="","",'Patrak C'!Q25)</f>
        <v/>
      </c>
      <c r="M24" s="290" t="str">
        <f>IF('Patrak C'!R25="","",'Patrak C'!R25)</f>
        <v/>
      </c>
      <c r="N24" s="290" t="str">
        <f>IF('Patrak C'!S25="","",'Patrak C'!S25)</f>
        <v/>
      </c>
      <c r="O24" s="291" t="str">
        <f t="shared" si="2"/>
        <v/>
      </c>
      <c r="P24" s="322" t="str">
        <f t="shared" si="3"/>
        <v/>
      </c>
      <c r="Q24" s="297" t="str">
        <f>IF('Patrak C'!Y25="","",'Patrak C'!Y25)</f>
        <v/>
      </c>
      <c r="R24" s="290" t="str">
        <f>IF('Patrak C'!Z25="","",'Patrak C'!Z25)</f>
        <v/>
      </c>
      <c r="S24" s="290" t="str">
        <f>IF('Patrak C'!AA25="","",'Patrak C'!AA25)</f>
        <v/>
      </c>
      <c r="T24" s="330" t="str">
        <f t="shared" si="4"/>
        <v/>
      </c>
      <c r="U24" s="278" t="str">
        <f t="shared" si="5"/>
        <v/>
      </c>
      <c r="V24" s="338" t="str">
        <f t="shared" si="6"/>
        <v/>
      </c>
      <c r="W24" s="297" t="str">
        <f>IF('Patrak C'!AH25="","",'Patrak C'!AH25)</f>
        <v/>
      </c>
      <c r="X24" s="290" t="str">
        <f>IF('Patrak C'!AI25="","",'Patrak C'!AI25)</f>
        <v/>
      </c>
      <c r="Y24" s="290" t="str">
        <f>IF('Patrak C'!AJ25="","",'Patrak C'!AJ25)</f>
        <v/>
      </c>
      <c r="Z24" s="330" t="str">
        <f t="shared" si="11"/>
        <v/>
      </c>
      <c r="AA24" s="278" t="str">
        <f t="shared" si="12"/>
        <v/>
      </c>
      <c r="AB24" s="280" t="str">
        <f>'Patrak B'!AS42</f>
        <v/>
      </c>
      <c r="AC24" s="278" t="str">
        <f t="shared" si="8"/>
        <v/>
      </c>
      <c r="AD24" s="326" t="str">
        <f t="shared" si="9"/>
        <v/>
      </c>
      <c r="AE24" s="278" t="str">
        <f t="shared" si="10"/>
        <v/>
      </c>
    </row>
    <row r="25" spans="1:31" s="211" customFormat="1" ht="19.95" customHeight="1" x14ac:dyDescent="0.3">
      <c r="A25" s="234" t="str">
        <f>'Student Data'!A23</f>
        <v/>
      </c>
      <c r="B25" s="316" t="str">
        <f>IF('Student Data'!B23="","",'Student Data'!B23)</f>
        <v/>
      </c>
      <c r="C25" s="256" t="str">
        <f>IF('Student Data'!C23="","",'Student Data'!C23)</f>
        <v/>
      </c>
      <c r="D25" s="276" t="str">
        <f>IF('Student Data'!D23="","",'Student Data'!D23)</f>
        <v/>
      </c>
      <c r="E25" s="212">
        <f>'Student Data'!E23</f>
        <v>0</v>
      </c>
      <c r="F25" s="188">
        <f>'Student Data'!F23</f>
        <v>0</v>
      </c>
      <c r="G25" s="297" t="str">
        <f>IF('Patrak C'!H26="","",'Patrak C'!H26)</f>
        <v/>
      </c>
      <c r="H25" s="290" t="str">
        <f>IF('Patrak C'!I26="","",'Patrak C'!I26)</f>
        <v/>
      </c>
      <c r="I25" s="290" t="str">
        <f>IF('Patrak C'!J26="","",'Patrak C'!J26)</f>
        <v/>
      </c>
      <c r="J25" s="291" t="str">
        <f t="shared" si="0"/>
        <v/>
      </c>
      <c r="K25" s="292" t="str">
        <f t="shared" si="1"/>
        <v/>
      </c>
      <c r="L25" s="319" t="str">
        <f>IF('Patrak C'!Q26="","",'Patrak C'!Q26)</f>
        <v/>
      </c>
      <c r="M25" s="290" t="str">
        <f>IF('Patrak C'!R26="","",'Patrak C'!R26)</f>
        <v/>
      </c>
      <c r="N25" s="290" t="str">
        <f>IF('Patrak C'!S26="","",'Patrak C'!S26)</f>
        <v/>
      </c>
      <c r="O25" s="291" t="str">
        <f t="shared" si="2"/>
        <v/>
      </c>
      <c r="P25" s="322" t="str">
        <f t="shared" si="3"/>
        <v/>
      </c>
      <c r="Q25" s="297" t="str">
        <f>IF('Patrak C'!Y26="","",'Patrak C'!Y26)</f>
        <v/>
      </c>
      <c r="R25" s="290" t="str">
        <f>IF('Patrak C'!Z26="","",'Patrak C'!Z26)</f>
        <v/>
      </c>
      <c r="S25" s="290" t="str">
        <f>IF('Patrak C'!AA26="","",'Patrak C'!AA26)</f>
        <v/>
      </c>
      <c r="T25" s="330" t="str">
        <f t="shared" si="4"/>
        <v/>
      </c>
      <c r="U25" s="278" t="str">
        <f t="shared" si="5"/>
        <v/>
      </c>
      <c r="V25" s="338" t="str">
        <f t="shared" si="6"/>
        <v/>
      </c>
      <c r="W25" s="297" t="str">
        <f>IF('Patrak C'!AH26="","",'Patrak C'!AH26)</f>
        <v/>
      </c>
      <c r="X25" s="290" t="str">
        <f>IF('Patrak C'!AI26="","",'Patrak C'!AI26)</f>
        <v/>
      </c>
      <c r="Y25" s="290" t="str">
        <f>IF('Patrak C'!AJ26="","",'Patrak C'!AJ26)</f>
        <v/>
      </c>
      <c r="Z25" s="330" t="str">
        <f t="shared" si="11"/>
        <v/>
      </c>
      <c r="AA25" s="278" t="str">
        <f t="shared" si="12"/>
        <v/>
      </c>
      <c r="AB25" s="280" t="str">
        <f>'Patrak B'!AS44</f>
        <v/>
      </c>
      <c r="AC25" s="278" t="str">
        <f t="shared" si="8"/>
        <v/>
      </c>
      <c r="AD25" s="326" t="str">
        <f t="shared" si="9"/>
        <v/>
      </c>
      <c r="AE25" s="278" t="str">
        <f t="shared" si="10"/>
        <v/>
      </c>
    </row>
    <row r="26" spans="1:31" s="211" customFormat="1" ht="19.95" customHeight="1" x14ac:dyDescent="0.3">
      <c r="A26" s="234" t="str">
        <f>'Student Data'!A24</f>
        <v/>
      </c>
      <c r="B26" s="316" t="str">
        <f>IF('Student Data'!B24="","",'Student Data'!B24)</f>
        <v/>
      </c>
      <c r="C26" s="256" t="str">
        <f>IF('Student Data'!C24="","",'Student Data'!C24)</f>
        <v/>
      </c>
      <c r="D26" s="276" t="str">
        <f>IF('Student Data'!D24="","",'Student Data'!D24)</f>
        <v/>
      </c>
      <c r="E26" s="212">
        <f>'Student Data'!E24</f>
        <v>0</v>
      </c>
      <c r="F26" s="188">
        <f>'Student Data'!F24</f>
        <v>0</v>
      </c>
      <c r="G26" s="297" t="str">
        <f>IF('Patrak C'!H27="","",'Patrak C'!H27)</f>
        <v/>
      </c>
      <c r="H26" s="290" t="str">
        <f>IF('Patrak C'!I27="","",'Patrak C'!I27)</f>
        <v/>
      </c>
      <c r="I26" s="290" t="str">
        <f>IF('Patrak C'!J27="","",'Patrak C'!J27)</f>
        <v/>
      </c>
      <c r="J26" s="291" t="str">
        <f t="shared" si="0"/>
        <v/>
      </c>
      <c r="K26" s="292" t="str">
        <f t="shared" si="1"/>
        <v/>
      </c>
      <c r="L26" s="319" t="str">
        <f>IF('Patrak C'!Q27="","",'Patrak C'!Q27)</f>
        <v/>
      </c>
      <c r="M26" s="290" t="str">
        <f>IF('Patrak C'!R27="","",'Patrak C'!R27)</f>
        <v/>
      </c>
      <c r="N26" s="290" t="str">
        <f>IF('Patrak C'!S27="","",'Patrak C'!S27)</f>
        <v/>
      </c>
      <c r="O26" s="291" t="str">
        <f t="shared" si="2"/>
        <v/>
      </c>
      <c r="P26" s="322" t="str">
        <f t="shared" si="3"/>
        <v/>
      </c>
      <c r="Q26" s="297" t="str">
        <f>IF('Patrak C'!Y27="","",'Patrak C'!Y27)</f>
        <v/>
      </c>
      <c r="R26" s="290" t="str">
        <f>IF('Patrak C'!Z27="","",'Patrak C'!Z27)</f>
        <v/>
      </c>
      <c r="S26" s="290" t="str">
        <f>IF('Patrak C'!AA27="","",'Patrak C'!AA27)</f>
        <v/>
      </c>
      <c r="T26" s="330" t="str">
        <f t="shared" si="4"/>
        <v/>
      </c>
      <c r="U26" s="278" t="str">
        <f t="shared" si="5"/>
        <v/>
      </c>
      <c r="V26" s="338" t="str">
        <f t="shared" si="6"/>
        <v/>
      </c>
      <c r="W26" s="297" t="str">
        <f>IF('Patrak C'!AH27="","",'Patrak C'!AH27)</f>
        <v/>
      </c>
      <c r="X26" s="290" t="str">
        <f>IF('Patrak C'!AI27="","",'Patrak C'!AI27)</f>
        <v/>
      </c>
      <c r="Y26" s="290" t="str">
        <f>IF('Patrak C'!AJ27="","",'Patrak C'!AJ27)</f>
        <v/>
      </c>
      <c r="Z26" s="330" t="str">
        <f t="shared" si="11"/>
        <v/>
      </c>
      <c r="AA26" s="278" t="str">
        <f t="shared" si="12"/>
        <v/>
      </c>
      <c r="AB26" s="280" t="str">
        <f>'Patrak B'!AS46</f>
        <v/>
      </c>
      <c r="AC26" s="278" t="str">
        <f t="shared" si="8"/>
        <v/>
      </c>
      <c r="AD26" s="326" t="str">
        <f t="shared" si="9"/>
        <v/>
      </c>
      <c r="AE26" s="278" t="str">
        <f t="shared" si="10"/>
        <v/>
      </c>
    </row>
    <row r="27" spans="1:31" s="211" customFormat="1" ht="19.95" customHeight="1" x14ac:dyDescent="0.3">
      <c r="A27" s="234" t="str">
        <f>'Student Data'!A25</f>
        <v/>
      </c>
      <c r="B27" s="316" t="str">
        <f>IF('Student Data'!B25="","",'Student Data'!B25)</f>
        <v/>
      </c>
      <c r="C27" s="256" t="str">
        <f>IF('Student Data'!C25="","",'Student Data'!C25)</f>
        <v/>
      </c>
      <c r="D27" s="276" t="str">
        <f>IF('Student Data'!D25="","",'Student Data'!D25)</f>
        <v/>
      </c>
      <c r="E27" s="212">
        <f>'Student Data'!E25</f>
        <v>0</v>
      </c>
      <c r="F27" s="188">
        <f>'Student Data'!F25</f>
        <v>0</v>
      </c>
      <c r="G27" s="297" t="str">
        <f>IF('Patrak C'!H28="","",'Patrak C'!H28)</f>
        <v/>
      </c>
      <c r="H27" s="290" t="str">
        <f>IF('Patrak C'!I28="","",'Patrak C'!I28)</f>
        <v/>
      </c>
      <c r="I27" s="290" t="str">
        <f>IF('Patrak C'!J28="","",'Patrak C'!J28)</f>
        <v/>
      </c>
      <c r="J27" s="291" t="str">
        <f t="shared" si="0"/>
        <v/>
      </c>
      <c r="K27" s="292" t="str">
        <f t="shared" si="1"/>
        <v/>
      </c>
      <c r="L27" s="319" t="str">
        <f>IF('Patrak C'!Q28="","",'Patrak C'!Q28)</f>
        <v/>
      </c>
      <c r="M27" s="290" t="str">
        <f>IF('Patrak C'!R28="","",'Patrak C'!R28)</f>
        <v/>
      </c>
      <c r="N27" s="290" t="str">
        <f>IF('Patrak C'!S28="","",'Patrak C'!S28)</f>
        <v/>
      </c>
      <c r="O27" s="291" t="str">
        <f t="shared" si="2"/>
        <v/>
      </c>
      <c r="P27" s="322" t="str">
        <f t="shared" si="3"/>
        <v/>
      </c>
      <c r="Q27" s="297" t="str">
        <f>IF('Patrak C'!Y28="","",'Patrak C'!Y28)</f>
        <v/>
      </c>
      <c r="R27" s="290" t="str">
        <f>IF('Patrak C'!Z28="","",'Patrak C'!Z28)</f>
        <v/>
      </c>
      <c r="S27" s="290" t="str">
        <f>IF('Patrak C'!AA28="","",'Patrak C'!AA28)</f>
        <v/>
      </c>
      <c r="T27" s="330" t="str">
        <f t="shared" si="4"/>
        <v/>
      </c>
      <c r="U27" s="278" t="str">
        <f t="shared" si="5"/>
        <v/>
      </c>
      <c r="V27" s="338" t="str">
        <f t="shared" si="6"/>
        <v/>
      </c>
      <c r="W27" s="297" t="str">
        <f>IF('Patrak C'!AH28="","",'Patrak C'!AH28)</f>
        <v/>
      </c>
      <c r="X27" s="290" t="str">
        <f>IF('Patrak C'!AI28="","",'Patrak C'!AI28)</f>
        <v/>
      </c>
      <c r="Y27" s="290" t="str">
        <f>IF('Patrak C'!AJ28="","",'Patrak C'!AJ28)</f>
        <v/>
      </c>
      <c r="Z27" s="330" t="str">
        <f t="shared" si="11"/>
        <v/>
      </c>
      <c r="AA27" s="278" t="str">
        <f t="shared" si="12"/>
        <v/>
      </c>
      <c r="AB27" s="280" t="str">
        <f>'Patrak B'!AS48</f>
        <v/>
      </c>
      <c r="AC27" s="278" t="str">
        <f t="shared" si="8"/>
        <v/>
      </c>
      <c r="AD27" s="326" t="str">
        <f t="shared" si="9"/>
        <v/>
      </c>
      <c r="AE27" s="278" t="str">
        <f t="shared" si="10"/>
        <v/>
      </c>
    </row>
    <row r="28" spans="1:31" s="211" customFormat="1" ht="19.95" customHeight="1" x14ac:dyDescent="0.3">
      <c r="A28" s="234" t="str">
        <f>'Student Data'!A26</f>
        <v/>
      </c>
      <c r="B28" s="316" t="str">
        <f>IF('Student Data'!B26="","",'Student Data'!B26)</f>
        <v/>
      </c>
      <c r="C28" s="256" t="str">
        <f>IF('Student Data'!C26="","",'Student Data'!C26)</f>
        <v/>
      </c>
      <c r="D28" s="276" t="str">
        <f>IF('Student Data'!D26="","",'Student Data'!D26)</f>
        <v/>
      </c>
      <c r="E28" s="212">
        <f>'Student Data'!E26</f>
        <v>0</v>
      </c>
      <c r="F28" s="188">
        <f>'Student Data'!F26</f>
        <v>0</v>
      </c>
      <c r="G28" s="297" t="str">
        <f>IF('Patrak C'!H29="","",'Patrak C'!H29)</f>
        <v/>
      </c>
      <c r="H28" s="290" t="str">
        <f>IF('Patrak C'!I29="","",'Patrak C'!I29)</f>
        <v/>
      </c>
      <c r="I28" s="290" t="str">
        <f>IF('Patrak C'!J29="","",'Patrak C'!J29)</f>
        <v/>
      </c>
      <c r="J28" s="291" t="str">
        <f t="shared" si="0"/>
        <v/>
      </c>
      <c r="K28" s="292" t="str">
        <f t="shared" si="1"/>
        <v/>
      </c>
      <c r="L28" s="319" t="str">
        <f>IF('Patrak C'!Q29="","",'Patrak C'!Q29)</f>
        <v/>
      </c>
      <c r="M28" s="290" t="str">
        <f>IF('Patrak C'!R29="","",'Patrak C'!R29)</f>
        <v/>
      </c>
      <c r="N28" s="290" t="str">
        <f>IF('Patrak C'!S29="","",'Patrak C'!S29)</f>
        <v/>
      </c>
      <c r="O28" s="291" t="str">
        <f t="shared" si="2"/>
        <v/>
      </c>
      <c r="P28" s="322" t="str">
        <f t="shared" si="3"/>
        <v/>
      </c>
      <c r="Q28" s="297" t="str">
        <f>IF('Patrak C'!Y29="","",'Patrak C'!Y29)</f>
        <v/>
      </c>
      <c r="R28" s="290" t="str">
        <f>IF('Patrak C'!Z29="","",'Patrak C'!Z29)</f>
        <v/>
      </c>
      <c r="S28" s="290" t="str">
        <f>IF('Patrak C'!AA29="","",'Patrak C'!AA29)</f>
        <v/>
      </c>
      <c r="T28" s="330" t="str">
        <f t="shared" si="4"/>
        <v/>
      </c>
      <c r="U28" s="278" t="str">
        <f t="shared" si="5"/>
        <v/>
      </c>
      <c r="V28" s="338" t="str">
        <f t="shared" si="6"/>
        <v/>
      </c>
      <c r="W28" s="297" t="str">
        <f>IF('Patrak C'!AH29="","",'Patrak C'!AH29)</f>
        <v/>
      </c>
      <c r="X28" s="290" t="str">
        <f>IF('Patrak C'!AI29="","",'Patrak C'!AI29)</f>
        <v/>
      </c>
      <c r="Y28" s="290" t="str">
        <f>IF('Patrak C'!AJ29="","",'Patrak C'!AJ29)</f>
        <v/>
      </c>
      <c r="Z28" s="330" t="str">
        <f t="shared" si="11"/>
        <v/>
      </c>
      <c r="AA28" s="278" t="str">
        <f t="shared" si="12"/>
        <v/>
      </c>
      <c r="AB28" s="280" t="str">
        <f>'Patrak B'!AS50</f>
        <v/>
      </c>
      <c r="AC28" s="278" t="str">
        <f t="shared" si="8"/>
        <v/>
      </c>
      <c r="AD28" s="326" t="str">
        <f t="shared" si="9"/>
        <v/>
      </c>
      <c r="AE28" s="278" t="str">
        <f t="shared" si="10"/>
        <v/>
      </c>
    </row>
    <row r="29" spans="1:31" s="211" customFormat="1" ht="19.95" customHeight="1" x14ac:dyDescent="0.3">
      <c r="A29" s="234" t="str">
        <f>'Student Data'!A27</f>
        <v/>
      </c>
      <c r="B29" s="316" t="str">
        <f>IF('Student Data'!B27="","",'Student Data'!B27)</f>
        <v/>
      </c>
      <c r="C29" s="256" t="str">
        <f>IF('Student Data'!C27="","",'Student Data'!C27)</f>
        <v/>
      </c>
      <c r="D29" s="276" t="str">
        <f>IF('Student Data'!D27="","",'Student Data'!D27)</f>
        <v/>
      </c>
      <c r="E29" s="212">
        <f>'Student Data'!E27</f>
        <v>0</v>
      </c>
      <c r="F29" s="188">
        <f>'Student Data'!F27</f>
        <v>0</v>
      </c>
      <c r="G29" s="297" t="str">
        <f>IF('Patrak C'!H30="","",'Patrak C'!H30)</f>
        <v/>
      </c>
      <c r="H29" s="290" t="str">
        <f>IF('Patrak C'!I30="","",'Patrak C'!I30)</f>
        <v/>
      </c>
      <c r="I29" s="290" t="str">
        <f>IF('Patrak C'!J30="","",'Patrak C'!J30)</f>
        <v/>
      </c>
      <c r="J29" s="291" t="str">
        <f t="shared" si="0"/>
        <v/>
      </c>
      <c r="K29" s="292" t="str">
        <f t="shared" si="1"/>
        <v/>
      </c>
      <c r="L29" s="319" t="str">
        <f>IF('Patrak C'!Q30="","",'Patrak C'!Q30)</f>
        <v/>
      </c>
      <c r="M29" s="290" t="str">
        <f>IF('Patrak C'!R30="","",'Patrak C'!R30)</f>
        <v/>
      </c>
      <c r="N29" s="290" t="str">
        <f>IF('Patrak C'!S30="","",'Patrak C'!S30)</f>
        <v/>
      </c>
      <c r="O29" s="291" t="str">
        <f t="shared" si="2"/>
        <v/>
      </c>
      <c r="P29" s="322" t="str">
        <f t="shared" si="3"/>
        <v/>
      </c>
      <c r="Q29" s="297" t="str">
        <f>IF('Patrak C'!Y30="","",'Patrak C'!Y30)</f>
        <v/>
      </c>
      <c r="R29" s="290" t="str">
        <f>IF('Patrak C'!Z30="","",'Patrak C'!Z30)</f>
        <v/>
      </c>
      <c r="S29" s="290" t="str">
        <f>IF('Patrak C'!AA30="","",'Patrak C'!AA30)</f>
        <v/>
      </c>
      <c r="T29" s="330" t="str">
        <f t="shared" si="4"/>
        <v/>
      </c>
      <c r="U29" s="278" t="str">
        <f t="shared" si="5"/>
        <v/>
      </c>
      <c r="V29" s="338" t="str">
        <f t="shared" si="6"/>
        <v/>
      </c>
      <c r="W29" s="297" t="str">
        <f>IF('Patrak C'!AH30="","",'Patrak C'!AH30)</f>
        <v/>
      </c>
      <c r="X29" s="290" t="str">
        <f>IF('Patrak C'!AI30="","",'Patrak C'!AI30)</f>
        <v/>
      </c>
      <c r="Y29" s="290" t="str">
        <f>IF('Patrak C'!AJ30="","",'Patrak C'!AJ30)</f>
        <v/>
      </c>
      <c r="Z29" s="330" t="str">
        <f t="shared" si="11"/>
        <v/>
      </c>
      <c r="AA29" s="278" t="str">
        <f t="shared" si="12"/>
        <v/>
      </c>
      <c r="AB29" s="280" t="str">
        <f>'Patrak B'!AS52</f>
        <v/>
      </c>
      <c r="AC29" s="278" t="str">
        <f t="shared" si="8"/>
        <v/>
      </c>
      <c r="AD29" s="326" t="str">
        <f t="shared" si="9"/>
        <v/>
      </c>
      <c r="AE29" s="278" t="str">
        <f t="shared" si="10"/>
        <v/>
      </c>
    </row>
    <row r="30" spans="1:31" s="211" customFormat="1" ht="19.95" customHeight="1" x14ac:dyDescent="0.3">
      <c r="A30" s="234" t="str">
        <f>'Student Data'!A28</f>
        <v/>
      </c>
      <c r="B30" s="316" t="str">
        <f>IF('Student Data'!B28="","",'Student Data'!B28)</f>
        <v/>
      </c>
      <c r="C30" s="256" t="str">
        <f>IF('Student Data'!C28="","",'Student Data'!C28)</f>
        <v/>
      </c>
      <c r="D30" s="276" t="str">
        <f>IF('Student Data'!D28="","",'Student Data'!D28)</f>
        <v/>
      </c>
      <c r="E30" s="212">
        <f>'Student Data'!E28</f>
        <v>0</v>
      </c>
      <c r="F30" s="188">
        <f>'Student Data'!F28</f>
        <v>0</v>
      </c>
      <c r="G30" s="297" t="str">
        <f>IF('Patrak C'!H31="","",'Patrak C'!H31)</f>
        <v/>
      </c>
      <c r="H30" s="290" t="str">
        <f>IF('Patrak C'!I31="","",'Patrak C'!I31)</f>
        <v/>
      </c>
      <c r="I30" s="290" t="str">
        <f>IF('Patrak C'!J31="","",'Patrak C'!J31)</f>
        <v/>
      </c>
      <c r="J30" s="291" t="str">
        <f t="shared" si="0"/>
        <v/>
      </c>
      <c r="K30" s="292" t="str">
        <f t="shared" si="1"/>
        <v/>
      </c>
      <c r="L30" s="319" t="str">
        <f>IF('Patrak C'!Q31="","",'Patrak C'!Q31)</f>
        <v/>
      </c>
      <c r="M30" s="290" t="str">
        <f>IF('Patrak C'!R31="","",'Patrak C'!R31)</f>
        <v/>
      </c>
      <c r="N30" s="290" t="str">
        <f>IF('Patrak C'!S31="","",'Patrak C'!S31)</f>
        <v/>
      </c>
      <c r="O30" s="291" t="str">
        <f t="shared" si="2"/>
        <v/>
      </c>
      <c r="P30" s="322" t="str">
        <f t="shared" si="3"/>
        <v/>
      </c>
      <c r="Q30" s="297" t="str">
        <f>IF('Patrak C'!Y31="","",'Patrak C'!Y31)</f>
        <v/>
      </c>
      <c r="R30" s="290" t="str">
        <f>IF('Patrak C'!Z31="","",'Patrak C'!Z31)</f>
        <v/>
      </c>
      <c r="S30" s="290" t="str">
        <f>IF('Patrak C'!AA31="","",'Patrak C'!AA31)</f>
        <v/>
      </c>
      <c r="T30" s="330" t="str">
        <f t="shared" si="4"/>
        <v/>
      </c>
      <c r="U30" s="278" t="str">
        <f t="shared" si="5"/>
        <v/>
      </c>
      <c r="V30" s="338" t="str">
        <f t="shared" si="6"/>
        <v/>
      </c>
      <c r="W30" s="297" t="str">
        <f>IF('Patrak C'!AH31="","",'Patrak C'!AH31)</f>
        <v/>
      </c>
      <c r="X30" s="290" t="str">
        <f>IF('Patrak C'!AI31="","",'Patrak C'!AI31)</f>
        <v/>
      </c>
      <c r="Y30" s="290" t="str">
        <f>IF('Patrak C'!AJ31="","",'Patrak C'!AJ31)</f>
        <v/>
      </c>
      <c r="Z30" s="330" t="str">
        <f t="shared" si="11"/>
        <v/>
      </c>
      <c r="AA30" s="278" t="str">
        <f t="shared" si="12"/>
        <v/>
      </c>
      <c r="AB30" s="280" t="str">
        <f>'Patrak B'!AS54</f>
        <v/>
      </c>
      <c r="AC30" s="278" t="str">
        <f t="shared" si="8"/>
        <v/>
      </c>
      <c r="AD30" s="326" t="str">
        <f t="shared" si="9"/>
        <v/>
      </c>
      <c r="AE30" s="278" t="str">
        <f t="shared" si="10"/>
        <v/>
      </c>
    </row>
    <row r="31" spans="1:31" s="211" customFormat="1" ht="19.95" customHeight="1" x14ac:dyDescent="0.3">
      <c r="A31" s="234" t="str">
        <f>'Student Data'!A29</f>
        <v/>
      </c>
      <c r="B31" s="316" t="str">
        <f>IF('Student Data'!B29="","",'Student Data'!B29)</f>
        <v/>
      </c>
      <c r="C31" s="256" t="str">
        <f>IF('Student Data'!C29="","",'Student Data'!C29)</f>
        <v/>
      </c>
      <c r="D31" s="276" t="str">
        <f>IF('Student Data'!D29="","",'Student Data'!D29)</f>
        <v/>
      </c>
      <c r="E31" s="212">
        <f>'Student Data'!E29</f>
        <v>0</v>
      </c>
      <c r="F31" s="188">
        <f>'Student Data'!F29</f>
        <v>0</v>
      </c>
      <c r="G31" s="297" t="str">
        <f>IF('Patrak C'!H32="","",'Patrak C'!H32)</f>
        <v/>
      </c>
      <c r="H31" s="290" t="str">
        <f>IF('Patrak C'!I32="","",'Patrak C'!I32)</f>
        <v/>
      </c>
      <c r="I31" s="290" t="str">
        <f>IF('Patrak C'!J32="","",'Patrak C'!J32)</f>
        <v/>
      </c>
      <c r="J31" s="291" t="str">
        <f t="shared" si="0"/>
        <v/>
      </c>
      <c r="K31" s="292" t="str">
        <f t="shared" si="1"/>
        <v/>
      </c>
      <c r="L31" s="319" t="str">
        <f>IF('Patrak C'!Q32="","",'Patrak C'!Q32)</f>
        <v/>
      </c>
      <c r="M31" s="290" t="str">
        <f>IF('Patrak C'!R32="","",'Patrak C'!R32)</f>
        <v/>
      </c>
      <c r="N31" s="290" t="str">
        <f>IF('Patrak C'!S32="","",'Patrak C'!S32)</f>
        <v/>
      </c>
      <c r="O31" s="291" t="str">
        <f t="shared" si="2"/>
        <v/>
      </c>
      <c r="P31" s="322" t="str">
        <f t="shared" si="3"/>
        <v/>
      </c>
      <c r="Q31" s="297" t="str">
        <f>IF('Patrak C'!Y32="","",'Patrak C'!Y32)</f>
        <v/>
      </c>
      <c r="R31" s="290" t="str">
        <f>IF('Patrak C'!Z32="","",'Patrak C'!Z32)</f>
        <v/>
      </c>
      <c r="S31" s="290" t="str">
        <f>IF('Patrak C'!AA32="","",'Patrak C'!AA32)</f>
        <v/>
      </c>
      <c r="T31" s="330" t="str">
        <f t="shared" si="4"/>
        <v/>
      </c>
      <c r="U31" s="278" t="str">
        <f t="shared" si="5"/>
        <v/>
      </c>
      <c r="V31" s="338" t="str">
        <f t="shared" si="6"/>
        <v/>
      </c>
      <c r="W31" s="297" t="str">
        <f>IF('Patrak C'!AH32="","",'Patrak C'!AH32)</f>
        <v/>
      </c>
      <c r="X31" s="290" t="str">
        <f>IF('Patrak C'!AI32="","",'Patrak C'!AI32)</f>
        <v/>
      </c>
      <c r="Y31" s="290" t="str">
        <f>IF('Patrak C'!AJ32="","",'Patrak C'!AJ32)</f>
        <v/>
      </c>
      <c r="Z31" s="330" t="str">
        <f t="shared" si="11"/>
        <v/>
      </c>
      <c r="AA31" s="278" t="str">
        <f t="shared" si="12"/>
        <v/>
      </c>
      <c r="AB31" s="280" t="str">
        <f>'Patrak B'!AS56</f>
        <v/>
      </c>
      <c r="AC31" s="278" t="str">
        <f t="shared" si="8"/>
        <v/>
      </c>
      <c r="AD31" s="326" t="str">
        <f t="shared" si="9"/>
        <v/>
      </c>
      <c r="AE31" s="278" t="str">
        <f t="shared" si="10"/>
        <v/>
      </c>
    </row>
    <row r="32" spans="1:31" s="211" customFormat="1" ht="19.95" customHeight="1" x14ac:dyDescent="0.3">
      <c r="A32" s="234" t="str">
        <f>'Student Data'!A30</f>
        <v/>
      </c>
      <c r="B32" s="316" t="str">
        <f>IF('Student Data'!B30="","",'Student Data'!B30)</f>
        <v/>
      </c>
      <c r="C32" s="256" t="str">
        <f>IF('Student Data'!C30="","",'Student Data'!C30)</f>
        <v/>
      </c>
      <c r="D32" s="276" t="str">
        <f>IF('Student Data'!D30="","",'Student Data'!D30)</f>
        <v/>
      </c>
      <c r="E32" s="212">
        <f>'Student Data'!E30</f>
        <v>0</v>
      </c>
      <c r="F32" s="188">
        <f>'Student Data'!F30</f>
        <v>0</v>
      </c>
      <c r="G32" s="297" t="str">
        <f>IF('Patrak C'!H33="","",'Patrak C'!H33)</f>
        <v/>
      </c>
      <c r="H32" s="290" t="str">
        <f>IF('Patrak C'!I33="","",'Patrak C'!I33)</f>
        <v/>
      </c>
      <c r="I32" s="290" t="str">
        <f>IF('Patrak C'!J33="","",'Patrak C'!J33)</f>
        <v/>
      </c>
      <c r="J32" s="291" t="str">
        <f t="shared" si="0"/>
        <v/>
      </c>
      <c r="K32" s="292" t="str">
        <f t="shared" si="1"/>
        <v/>
      </c>
      <c r="L32" s="319" t="str">
        <f>IF('Patrak C'!Q33="","",'Patrak C'!Q33)</f>
        <v/>
      </c>
      <c r="M32" s="290" t="str">
        <f>IF('Patrak C'!R33="","",'Patrak C'!R33)</f>
        <v/>
      </c>
      <c r="N32" s="290" t="str">
        <f>IF('Patrak C'!S33="","",'Patrak C'!S33)</f>
        <v/>
      </c>
      <c r="O32" s="291" t="str">
        <f t="shared" ref="O32:O72" si="13">IF((AND(L32="",M32="",N32="")),"",SUM(L32:N32))</f>
        <v/>
      </c>
      <c r="P32" s="322" t="str">
        <f t="shared" si="3"/>
        <v/>
      </c>
      <c r="Q32" s="297" t="str">
        <f>IF('Patrak C'!Y33="","",'Patrak C'!Y33)</f>
        <v/>
      </c>
      <c r="R32" s="290" t="str">
        <f>IF('Patrak C'!Z33="","",'Patrak C'!Z33)</f>
        <v/>
      </c>
      <c r="S32" s="290" t="str">
        <f>IF('Patrak C'!AA33="","",'Patrak C'!AA33)</f>
        <v/>
      </c>
      <c r="T32" s="330" t="str">
        <f t="shared" ref="T32:T72" si="14">IF((AND(Q32="",R32="",S32="")),"",SUM(Q32:S32))</f>
        <v/>
      </c>
      <c r="U32" s="278" t="str">
        <f t="shared" si="5"/>
        <v/>
      </c>
      <c r="V32" s="338" t="str">
        <f t="shared" si="6"/>
        <v/>
      </c>
      <c r="W32" s="297" t="str">
        <f>IF('Patrak C'!AH33="","",'Patrak C'!AH33)</f>
        <v/>
      </c>
      <c r="X32" s="290" t="str">
        <f>IF('Patrak C'!AI33="","",'Patrak C'!AI33)</f>
        <v/>
      </c>
      <c r="Y32" s="290" t="str">
        <f>IF('Patrak C'!AJ33="","",'Patrak C'!AJ33)</f>
        <v/>
      </c>
      <c r="Z32" s="330" t="str">
        <f t="shared" ref="Z32:Z72" si="15">IF((AND(W32="",X32="",Y32="")),"",SUM(W32:Y32))</f>
        <v/>
      </c>
      <c r="AA32" s="278" t="str">
        <f t="shared" si="12"/>
        <v/>
      </c>
      <c r="AB32" s="280" t="str">
        <f>'Patrak B'!AS58</f>
        <v/>
      </c>
      <c r="AC32" s="278" t="str">
        <f t="shared" si="8"/>
        <v/>
      </c>
      <c r="AD32" s="326" t="str">
        <f t="shared" si="9"/>
        <v/>
      </c>
      <c r="AE32" s="278" t="str">
        <f t="shared" si="10"/>
        <v/>
      </c>
    </row>
    <row r="33" spans="1:31" s="211" customFormat="1" ht="19.95" customHeight="1" x14ac:dyDescent="0.3">
      <c r="A33" s="234" t="str">
        <f>'Student Data'!A31</f>
        <v/>
      </c>
      <c r="B33" s="316" t="str">
        <f>IF('Student Data'!B31="","",'Student Data'!B31)</f>
        <v/>
      </c>
      <c r="C33" s="256" t="str">
        <f>IF('Student Data'!C31="","",'Student Data'!C31)</f>
        <v/>
      </c>
      <c r="D33" s="276" t="str">
        <f>IF('Student Data'!D31="","",'Student Data'!D31)</f>
        <v/>
      </c>
      <c r="E33" s="212">
        <f>'Student Data'!E31</f>
        <v>0</v>
      </c>
      <c r="F33" s="188">
        <f>'Student Data'!F31</f>
        <v>0</v>
      </c>
      <c r="G33" s="297" t="str">
        <f>IF('Patrak C'!H34="","",'Patrak C'!H34)</f>
        <v/>
      </c>
      <c r="H33" s="290" t="str">
        <f>IF('Patrak C'!I34="","",'Patrak C'!I34)</f>
        <v/>
      </c>
      <c r="I33" s="290" t="str">
        <f>IF('Patrak C'!J34="","",'Patrak C'!J34)</f>
        <v/>
      </c>
      <c r="J33" s="291" t="str">
        <f t="shared" si="0"/>
        <v/>
      </c>
      <c r="K33" s="292" t="str">
        <f t="shared" si="1"/>
        <v/>
      </c>
      <c r="L33" s="319" t="str">
        <f>IF('Patrak C'!Q34="","",'Patrak C'!Q34)</f>
        <v/>
      </c>
      <c r="M33" s="290" t="str">
        <f>IF('Patrak C'!R34="","",'Patrak C'!R34)</f>
        <v/>
      </c>
      <c r="N33" s="290" t="str">
        <f>IF('Patrak C'!S34="","",'Patrak C'!S34)</f>
        <v/>
      </c>
      <c r="O33" s="291" t="str">
        <f t="shared" si="13"/>
        <v/>
      </c>
      <c r="P33" s="322" t="str">
        <f t="shared" si="3"/>
        <v/>
      </c>
      <c r="Q33" s="297" t="str">
        <f>IF('Patrak C'!Y34="","",'Patrak C'!Y34)</f>
        <v/>
      </c>
      <c r="R33" s="290" t="str">
        <f>IF('Patrak C'!Z34="","",'Patrak C'!Z34)</f>
        <v/>
      </c>
      <c r="S33" s="290" t="str">
        <f>IF('Patrak C'!AA34="","",'Patrak C'!AA34)</f>
        <v/>
      </c>
      <c r="T33" s="330" t="str">
        <f t="shared" si="14"/>
        <v/>
      </c>
      <c r="U33" s="278" t="str">
        <f t="shared" si="5"/>
        <v/>
      </c>
      <c r="V33" s="338" t="str">
        <f t="shared" si="6"/>
        <v/>
      </c>
      <c r="W33" s="297" t="str">
        <f>IF('Patrak C'!AH34="","",'Patrak C'!AH34)</f>
        <v/>
      </c>
      <c r="X33" s="290" t="str">
        <f>IF('Patrak C'!AI34="","",'Patrak C'!AI34)</f>
        <v/>
      </c>
      <c r="Y33" s="290" t="str">
        <f>IF('Patrak C'!AJ34="","",'Patrak C'!AJ34)</f>
        <v/>
      </c>
      <c r="Z33" s="330" t="str">
        <f t="shared" si="15"/>
        <v/>
      </c>
      <c r="AA33" s="278" t="str">
        <f t="shared" si="12"/>
        <v/>
      </c>
      <c r="AB33" s="280" t="str">
        <f>'Patrak B'!AS60</f>
        <v/>
      </c>
      <c r="AC33" s="278" t="str">
        <f t="shared" si="8"/>
        <v/>
      </c>
      <c r="AD33" s="326" t="str">
        <f t="shared" si="9"/>
        <v/>
      </c>
      <c r="AE33" s="278" t="str">
        <f t="shared" si="10"/>
        <v/>
      </c>
    </row>
    <row r="34" spans="1:31" s="211" customFormat="1" ht="19.95" customHeight="1" x14ac:dyDescent="0.3">
      <c r="A34" s="234" t="str">
        <f>'Student Data'!A32</f>
        <v/>
      </c>
      <c r="B34" s="316" t="str">
        <f>IF('Student Data'!B32="","",'Student Data'!B32)</f>
        <v/>
      </c>
      <c r="C34" s="256" t="str">
        <f>IF('Student Data'!C32="","",'Student Data'!C32)</f>
        <v/>
      </c>
      <c r="D34" s="276" t="str">
        <f>IF('Student Data'!D32="","",'Student Data'!D32)</f>
        <v/>
      </c>
      <c r="E34" s="212">
        <f>'Student Data'!E32</f>
        <v>0</v>
      </c>
      <c r="F34" s="188">
        <f>'Student Data'!F32</f>
        <v>0</v>
      </c>
      <c r="G34" s="297" t="str">
        <f>IF('Patrak C'!H35="","",'Patrak C'!H35)</f>
        <v/>
      </c>
      <c r="H34" s="290" t="str">
        <f>IF('Patrak C'!I35="","",'Patrak C'!I35)</f>
        <v/>
      </c>
      <c r="I34" s="290" t="str">
        <f>IF('Patrak C'!J35="","",'Patrak C'!J35)</f>
        <v/>
      </c>
      <c r="J34" s="291" t="str">
        <f t="shared" si="0"/>
        <v/>
      </c>
      <c r="K34" s="292" t="str">
        <f t="shared" si="1"/>
        <v/>
      </c>
      <c r="L34" s="319" t="str">
        <f>IF('Patrak C'!Q35="","",'Patrak C'!Q35)</f>
        <v/>
      </c>
      <c r="M34" s="290" t="str">
        <f>IF('Patrak C'!R35="","",'Patrak C'!R35)</f>
        <v/>
      </c>
      <c r="N34" s="290" t="str">
        <f>IF('Patrak C'!S35="","",'Patrak C'!S35)</f>
        <v/>
      </c>
      <c r="O34" s="291" t="str">
        <f t="shared" si="13"/>
        <v/>
      </c>
      <c r="P34" s="322" t="str">
        <f t="shared" si="3"/>
        <v/>
      </c>
      <c r="Q34" s="297" t="str">
        <f>IF('Patrak C'!Y35="","",'Patrak C'!Y35)</f>
        <v/>
      </c>
      <c r="R34" s="290" t="str">
        <f>IF('Patrak C'!Z35="","",'Patrak C'!Z35)</f>
        <v/>
      </c>
      <c r="S34" s="290" t="str">
        <f>IF('Patrak C'!AA35="","",'Patrak C'!AA35)</f>
        <v/>
      </c>
      <c r="T34" s="330" t="str">
        <f t="shared" si="14"/>
        <v/>
      </c>
      <c r="U34" s="278" t="str">
        <f t="shared" si="5"/>
        <v/>
      </c>
      <c r="V34" s="338" t="str">
        <f t="shared" si="6"/>
        <v/>
      </c>
      <c r="W34" s="297" t="str">
        <f>IF('Patrak C'!AH35="","",'Patrak C'!AH35)</f>
        <v/>
      </c>
      <c r="X34" s="290" t="str">
        <f>IF('Patrak C'!AI35="","",'Patrak C'!AI35)</f>
        <v/>
      </c>
      <c r="Y34" s="290" t="str">
        <f>IF('Patrak C'!AJ35="","",'Patrak C'!AJ35)</f>
        <v/>
      </c>
      <c r="Z34" s="330" t="str">
        <f t="shared" si="15"/>
        <v/>
      </c>
      <c r="AA34" s="278" t="str">
        <f t="shared" si="12"/>
        <v/>
      </c>
      <c r="AB34" s="280" t="str">
        <f>'Patrak B'!AS62</f>
        <v/>
      </c>
      <c r="AC34" s="278" t="str">
        <f t="shared" si="8"/>
        <v/>
      </c>
      <c r="AD34" s="326" t="str">
        <f t="shared" si="9"/>
        <v/>
      </c>
      <c r="AE34" s="278" t="str">
        <f t="shared" si="10"/>
        <v/>
      </c>
    </row>
    <row r="35" spans="1:31" s="211" customFormat="1" ht="19.95" customHeight="1" x14ac:dyDescent="0.3">
      <c r="A35" s="234" t="str">
        <f>'Student Data'!A33</f>
        <v/>
      </c>
      <c r="B35" s="316" t="str">
        <f>IF('Student Data'!B33="","",'Student Data'!B33)</f>
        <v/>
      </c>
      <c r="C35" s="256" t="str">
        <f>IF('Student Data'!C33="","",'Student Data'!C33)</f>
        <v/>
      </c>
      <c r="D35" s="276" t="str">
        <f>IF('Student Data'!D33="","",'Student Data'!D33)</f>
        <v/>
      </c>
      <c r="E35" s="212">
        <f>'Student Data'!E33</f>
        <v>0</v>
      </c>
      <c r="F35" s="188">
        <f>'Student Data'!F33</f>
        <v>0</v>
      </c>
      <c r="G35" s="297" t="str">
        <f>IF('Patrak C'!H36="","",'Patrak C'!H36)</f>
        <v/>
      </c>
      <c r="H35" s="290" t="str">
        <f>IF('Patrak C'!I36="","",'Patrak C'!I36)</f>
        <v/>
      </c>
      <c r="I35" s="290" t="str">
        <f>IF('Patrak C'!J36="","",'Patrak C'!J36)</f>
        <v/>
      </c>
      <c r="J35" s="291" t="str">
        <f t="shared" si="0"/>
        <v/>
      </c>
      <c r="K35" s="292" t="str">
        <f t="shared" si="1"/>
        <v/>
      </c>
      <c r="L35" s="319" t="str">
        <f>IF('Patrak C'!Q36="","",'Patrak C'!Q36)</f>
        <v/>
      </c>
      <c r="M35" s="290" t="str">
        <f>IF('Patrak C'!R36="","",'Patrak C'!R36)</f>
        <v/>
      </c>
      <c r="N35" s="290" t="str">
        <f>IF('Patrak C'!S36="","",'Patrak C'!S36)</f>
        <v/>
      </c>
      <c r="O35" s="291" t="str">
        <f t="shared" si="13"/>
        <v/>
      </c>
      <c r="P35" s="322" t="str">
        <f t="shared" si="3"/>
        <v/>
      </c>
      <c r="Q35" s="297" t="str">
        <f>IF('Patrak C'!Y36="","",'Patrak C'!Y36)</f>
        <v/>
      </c>
      <c r="R35" s="290" t="str">
        <f>IF('Patrak C'!Z36="","",'Patrak C'!Z36)</f>
        <v/>
      </c>
      <c r="S35" s="290" t="str">
        <f>IF('Patrak C'!AA36="","",'Patrak C'!AA36)</f>
        <v/>
      </c>
      <c r="T35" s="330" t="str">
        <f t="shared" si="14"/>
        <v/>
      </c>
      <c r="U35" s="278" t="str">
        <f t="shared" si="5"/>
        <v/>
      </c>
      <c r="V35" s="338" t="str">
        <f t="shared" si="6"/>
        <v/>
      </c>
      <c r="W35" s="297" t="str">
        <f>IF('Patrak C'!AH36="","",'Patrak C'!AH36)</f>
        <v/>
      </c>
      <c r="X35" s="290" t="str">
        <f>IF('Patrak C'!AI36="","",'Patrak C'!AI36)</f>
        <v/>
      </c>
      <c r="Y35" s="290" t="str">
        <f>IF('Patrak C'!AJ36="","",'Patrak C'!AJ36)</f>
        <v/>
      </c>
      <c r="Z35" s="330" t="str">
        <f t="shared" si="15"/>
        <v/>
      </c>
      <c r="AA35" s="278" t="str">
        <f t="shared" si="12"/>
        <v/>
      </c>
      <c r="AB35" s="280" t="str">
        <f>'Patrak B'!AS64</f>
        <v/>
      </c>
      <c r="AC35" s="278" t="str">
        <f t="shared" si="8"/>
        <v/>
      </c>
      <c r="AD35" s="326" t="str">
        <f t="shared" si="9"/>
        <v/>
      </c>
      <c r="AE35" s="278" t="str">
        <f t="shared" si="10"/>
        <v/>
      </c>
    </row>
    <row r="36" spans="1:31" s="211" customFormat="1" ht="19.95" customHeight="1" x14ac:dyDescent="0.3">
      <c r="A36" s="234" t="str">
        <f>'Student Data'!A34</f>
        <v/>
      </c>
      <c r="B36" s="316" t="str">
        <f>IF('Student Data'!B34="","",'Student Data'!B34)</f>
        <v/>
      </c>
      <c r="C36" s="256" t="str">
        <f>IF('Student Data'!C34="","",'Student Data'!C34)</f>
        <v/>
      </c>
      <c r="D36" s="276" t="str">
        <f>IF('Student Data'!D34="","",'Student Data'!D34)</f>
        <v/>
      </c>
      <c r="E36" s="212">
        <f>'Student Data'!E34</f>
        <v>0</v>
      </c>
      <c r="F36" s="188">
        <f>'Student Data'!F34</f>
        <v>0</v>
      </c>
      <c r="G36" s="297" t="str">
        <f>IF('Patrak C'!H37="","",'Patrak C'!H37)</f>
        <v/>
      </c>
      <c r="H36" s="290" t="str">
        <f>IF('Patrak C'!I37="","",'Patrak C'!I37)</f>
        <v/>
      </c>
      <c r="I36" s="290" t="str">
        <f>IF('Patrak C'!J37="","",'Patrak C'!J37)</f>
        <v/>
      </c>
      <c r="J36" s="291" t="str">
        <f t="shared" si="0"/>
        <v/>
      </c>
      <c r="K36" s="292" t="str">
        <f t="shared" si="1"/>
        <v/>
      </c>
      <c r="L36" s="319" t="str">
        <f>IF('Patrak C'!Q37="","",'Patrak C'!Q37)</f>
        <v/>
      </c>
      <c r="M36" s="290" t="str">
        <f>IF('Patrak C'!R37="","",'Patrak C'!R37)</f>
        <v/>
      </c>
      <c r="N36" s="290" t="str">
        <f>IF('Patrak C'!S37="","",'Patrak C'!S37)</f>
        <v/>
      </c>
      <c r="O36" s="291" t="str">
        <f t="shared" si="13"/>
        <v/>
      </c>
      <c r="P36" s="322" t="str">
        <f t="shared" si="3"/>
        <v/>
      </c>
      <c r="Q36" s="297" t="str">
        <f>IF('Patrak C'!Y37="","",'Patrak C'!Y37)</f>
        <v/>
      </c>
      <c r="R36" s="290" t="str">
        <f>IF('Patrak C'!Z37="","",'Patrak C'!Z37)</f>
        <v/>
      </c>
      <c r="S36" s="290" t="str">
        <f>IF('Patrak C'!AA37="","",'Patrak C'!AA37)</f>
        <v/>
      </c>
      <c r="T36" s="330" t="str">
        <f t="shared" si="14"/>
        <v/>
      </c>
      <c r="U36" s="278" t="str">
        <f t="shared" si="5"/>
        <v/>
      </c>
      <c r="V36" s="338" t="str">
        <f t="shared" si="6"/>
        <v/>
      </c>
      <c r="W36" s="297" t="str">
        <f>IF('Patrak C'!AH37="","",'Patrak C'!AH37)</f>
        <v/>
      </c>
      <c r="X36" s="290" t="str">
        <f>IF('Patrak C'!AI37="","",'Patrak C'!AI37)</f>
        <v/>
      </c>
      <c r="Y36" s="290" t="str">
        <f>IF('Patrak C'!AJ37="","",'Patrak C'!AJ37)</f>
        <v/>
      </c>
      <c r="Z36" s="330" t="str">
        <f t="shared" si="15"/>
        <v/>
      </c>
      <c r="AA36" s="278" t="str">
        <f t="shared" si="12"/>
        <v/>
      </c>
      <c r="AB36" s="280" t="str">
        <f>'Patrak B'!AS66</f>
        <v/>
      </c>
      <c r="AC36" s="278" t="str">
        <f t="shared" si="8"/>
        <v/>
      </c>
      <c r="AD36" s="326" t="str">
        <f t="shared" si="9"/>
        <v/>
      </c>
      <c r="AE36" s="278" t="str">
        <f t="shared" si="10"/>
        <v/>
      </c>
    </row>
    <row r="37" spans="1:31" s="211" customFormat="1" ht="19.95" customHeight="1" x14ac:dyDescent="0.3">
      <c r="A37" s="234" t="str">
        <f>'Student Data'!A35</f>
        <v/>
      </c>
      <c r="B37" s="316" t="str">
        <f>IF('Student Data'!B35="","",'Student Data'!B35)</f>
        <v/>
      </c>
      <c r="C37" s="256" t="str">
        <f>IF('Student Data'!C35="","",'Student Data'!C35)</f>
        <v/>
      </c>
      <c r="D37" s="276" t="str">
        <f>IF('Student Data'!D35="","",'Student Data'!D35)</f>
        <v/>
      </c>
      <c r="E37" s="212">
        <f>'Student Data'!E35</f>
        <v>0</v>
      </c>
      <c r="F37" s="188">
        <f>'Student Data'!F35</f>
        <v>0</v>
      </c>
      <c r="G37" s="297" t="str">
        <f>IF('Patrak C'!H38="","",'Patrak C'!H38)</f>
        <v/>
      </c>
      <c r="H37" s="290" t="str">
        <f>IF('Patrak C'!I38="","",'Patrak C'!I38)</f>
        <v/>
      </c>
      <c r="I37" s="290" t="str">
        <f>IF('Patrak C'!J38="","",'Patrak C'!J38)</f>
        <v/>
      </c>
      <c r="J37" s="291" t="str">
        <f t="shared" si="0"/>
        <v/>
      </c>
      <c r="K37" s="292" t="str">
        <f t="shared" si="1"/>
        <v/>
      </c>
      <c r="L37" s="319" t="str">
        <f>IF('Patrak C'!Q38="","",'Patrak C'!Q38)</f>
        <v/>
      </c>
      <c r="M37" s="290" t="str">
        <f>IF('Patrak C'!R38="","",'Patrak C'!R38)</f>
        <v/>
      </c>
      <c r="N37" s="290" t="str">
        <f>IF('Patrak C'!S38="","",'Patrak C'!S38)</f>
        <v/>
      </c>
      <c r="O37" s="291" t="str">
        <f t="shared" si="13"/>
        <v/>
      </c>
      <c r="P37" s="322" t="str">
        <f t="shared" si="3"/>
        <v/>
      </c>
      <c r="Q37" s="297" t="str">
        <f>IF('Patrak C'!Y38="","",'Patrak C'!Y38)</f>
        <v/>
      </c>
      <c r="R37" s="290" t="str">
        <f>IF('Patrak C'!Z38="","",'Patrak C'!Z38)</f>
        <v/>
      </c>
      <c r="S37" s="290" t="str">
        <f>IF('Patrak C'!AA38="","",'Patrak C'!AA38)</f>
        <v/>
      </c>
      <c r="T37" s="330" t="str">
        <f t="shared" si="14"/>
        <v/>
      </c>
      <c r="U37" s="278" t="str">
        <f t="shared" si="5"/>
        <v/>
      </c>
      <c r="V37" s="338" t="str">
        <f t="shared" si="6"/>
        <v/>
      </c>
      <c r="W37" s="297" t="str">
        <f>IF('Patrak C'!AH38="","",'Patrak C'!AH38)</f>
        <v/>
      </c>
      <c r="X37" s="290" t="str">
        <f>IF('Patrak C'!AI38="","",'Patrak C'!AI38)</f>
        <v/>
      </c>
      <c r="Y37" s="290" t="str">
        <f>IF('Patrak C'!AJ38="","",'Patrak C'!AJ38)</f>
        <v/>
      </c>
      <c r="Z37" s="330" t="str">
        <f t="shared" si="15"/>
        <v/>
      </c>
      <c r="AA37" s="278" t="str">
        <f t="shared" si="12"/>
        <v/>
      </c>
      <c r="AB37" s="280" t="str">
        <f>'Patrak B'!AS68</f>
        <v/>
      </c>
      <c r="AC37" s="278" t="str">
        <f t="shared" si="8"/>
        <v/>
      </c>
      <c r="AD37" s="326" t="str">
        <f t="shared" si="9"/>
        <v/>
      </c>
      <c r="AE37" s="278" t="str">
        <f t="shared" si="10"/>
        <v/>
      </c>
    </row>
    <row r="38" spans="1:31" s="211" customFormat="1" ht="19.95" customHeight="1" x14ac:dyDescent="0.3">
      <c r="A38" s="234" t="str">
        <f>'Student Data'!A36</f>
        <v/>
      </c>
      <c r="B38" s="316" t="str">
        <f>IF('Student Data'!B36="","",'Student Data'!B36)</f>
        <v/>
      </c>
      <c r="C38" s="256" t="str">
        <f>IF('Student Data'!C36="","",'Student Data'!C36)</f>
        <v/>
      </c>
      <c r="D38" s="276" t="str">
        <f>IF('Student Data'!D36="","",'Student Data'!D36)</f>
        <v/>
      </c>
      <c r="E38" s="212">
        <f>'Student Data'!E36</f>
        <v>0</v>
      </c>
      <c r="F38" s="188">
        <f>'Student Data'!F36</f>
        <v>0</v>
      </c>
      <c r="G38" s="297" t="str">
        <f>IF('Patrak C'!H39="","",'Patrak C'!H39)</f>
        <v/>
      </c>
      <c r="H38" s="290" t="str">
        <f>IF('Patrak C'!I39="","",'Patrak C'!I39)</f>
        <v/>
      </c>
      <c r="I38" s="290" t="str">
        <f>IF('Patrak C'!J39="","",'Patrak C'!J39)</f>
        <v/>
      </c>
      <c r="J38" s="291" t="str">
        <f t="shared" si="0"/>
        <v/>
      </c>
      <c r="K38" s="292" t="str">
        <f t="shared" si="1"/>
        <v/>
      </c>
      <c r="L38" s="319" t="str">
        <f>IF('Patrak C'!Q39="","",'Patrak C'!Q39)</f>
        <v/>
      </c>
      <c r="M38" s="290" t="str">
        <f>IF('Patrak C'!R39="","",'Patrak C'!R39)</f>
        <v/>
      </c>
      <c r="N38" s="290" t="str">
        <f>IF('Patrak C'!S39="","",'Patrak C'!S39)</f>
        <v/>
      </c>
      <c r="O38" s="291" t="str">
        <f t="shared" si="13"/>
        <v/>
      </c>
      <c r="P38" s="322" t="str">
        <f t="shared" si="3"/>
        <v/>
      </c>
      <c r="Q38" s="297" t="str">
        <f>IF('Patrak C'!Y39="","",'Patrak C'!Y39)</f>
        <v/>
      </c>
      <c r="R38" s="290" t="str">
        <f>IF('Patrak C'!Z39="","",'Patrak C'!Z39)</f>
        <v/>
      </c>
      <c r="S38" s="290" t="str">
        <f>IF('Patrak C'!AA39="","",'Patrak C'!AA39)</f>
        <v/>
      </c>
      <c r="T38" s="330" t="str">
        <f t="shared" si="14"/>
        <v/>
      </c>
      <c r="U38" s="278" t="str">
        <f t="shared" si="5"/>
        <v/>
      </c>
      <c r="V38" s="338" t="str">
        <f t="shared" si="6"/>
        <v/>
      </c>
      <c r="W38" s="297" t="str">
        <f>IF('Patrak C'!AH39="","",'Patrak C'!AH39)</f>
        <v/>
      </c>
      <c r="X38" s="290" t="str">
        <f>IF('Patrak C'!AI39="","",'Patrak C'!AI39)</f>
        <v/>
      </c>
      <c r="Y38" s="290" t="str">
        <f>IF('Patrak C'!AJ39="","",'Patrak C'!AJ39)</f>
        <v/>
      </c>
      <c r="Z38" s="330" t="str">
        <f t="shared" si="15"/>
        <v/>
      </c>
      <c r="AA38" s="278" t="str">
        <f t="shared" si="12"/>
        <v/>
      </c>
      <c r="AB38" s="280" t="str">
        <f>'Patrak B'!AS70</f>
        <v/>
      </c>
      <c r="AC38" s="278" t="str">
        <f t="shared" si="8"/>
        <v/>
      </c>
      <c r="AD38" s="326" t="str">
        <f t="shared" si="9"/>
        <v/>
      </c>
      <c r="AE38" s="278" t="str">
        <f t="shared" si="10"/>
        <v/>
      </c>
    </row>
    <row r="39" spans="1:31" s="211" customFormat="1" ht="19.95" customHeight="1" x14ac:dyDescent="0.3">
      <c r="A39" s="234" t="str">
        <f>'Student Data'!A37</f>
        <v/>
      </c>
      <c r="B39" s="316" t="str">
        <f>IF('Student Data'!B37="","",'Student Data'!B37)</f>
        <v/>
      </c>
      <c r="C39" s="256" t="str">
        <f>IF('Student Data'!C37="","",'Student Data'!C37)</f>
        <v/>
      </c>
      <c r="D39" s="276" t="str">
        <f>IF('Student Data'!D37="","",'Student Data'!D37)</f>
        <v/>
      </c>
      <c r="E39" s="212">
        <f>'Student Data'!E37</f>
        <v>0</v>
      </c>
      <c r="F39" s="188">
        <f>'Student Data'!F37</f>
        <v>0</v>
      </c>
      <c r="G39" s="297" t="str">
        <f>IF('Patrak C'!H40="","",'Patrak C'!H40)</f>
        <v/>
      </c>
      <c r="H39" s="290" t="str">
        <f>IF('Patrak C'!I40="","",'Patrak C'!I40)</f>
        <v/>
      </c>
      <c r="I39" s="290" t="str">
        <f>IF('Patrak C'!J40="","",'Patrak C'!J40)</f>
        <v/>
      </c>
      <c r="J39" s="291" t="str">
        <f t="shared" si="0"/>
        <v/>
      </c>
      <c r="K39" s="292" t="str">
        <f t="shared" si="1"/>
        <v/>
      </c>
      <c r="L39" s="319" t="str">
        <f>IF('Patrak C'!Q40="","",'Patrak C'!Q40)</f>
        <v/>
      </c>
      <c r="M39" s="290" t="str">
        <f>IF('Patrak C'!R40="","",'Patrak C'!R40)</f>
        <v/>
      </c>
      <c r="N39" s="290" t="str">
        <f>IF('Patrak C'!S40="","",'Patrak C'!S40)</f>
        <v/>
      </c>
      <c r="O39" s="291" t="str">
        <f t="shared" si="13"/>
        <v/>
      </c>
      <c r="P39" s="322" t="str">
        <f t="shared" si="3"/>
        <v/>
      </c>
      <c r="Q39" s="297" t="str">
        <f>IF('Patrak C'!Y40="","",'Patrak C'!Y40)</f>
        <v/>
      </c>
      <c r="R39" s="290" t="str">
        <f>IF('Patrak C'!Z40="","",'Patrak C'!Z40)</f>
        <v/>
      </c>
      <c r="S39" s="290" t="str">
        <f>IF('Patrak C'!AA40="","",'Patrak C'!AA40)</f>
        <v/>
      </c>
      <c r="T39" s="330" t="str">
        <f t="shared" si="14"/>
        <v/>
      </c>
      <c r="U39" s="278" t="str">
        <f t="shared" si="5"/>
        <v/>
      </c>
      <c r="V39" s="338" t="str">
        <f t="shared" si="6"/>
        <v/>
      </c>
      <c r="W39" s="297" t="str">
        <f>IF('Patrak C'!AH40="","",'Patrak C'!AH40)</f>
        <v/>
      </c>
      <c r="X39" s="290" t="str">
        <f>IF('Patrak C'!AI40="","",'Patrak C'!AI40)</f>
        <v/>
      </c>
      <c r="Y39" s="290" t="str">
        <f>IF('Patrak C'!AJ40="","",'Patrak C'!AJ40)</f>
        <v/>
      </c>
      <c r="Z39" s="330" t="str">
        <f t="shared" si="15"/>
        <v/>
      </c>
      <c r="AA39" s="278" t="str">
        <f t="shared" si="12"/>
        <v/>
      </c>
      <c r="AB39" s="280" t="str">
        <f>'Patrak B'!AS72</f>
        <v/>
      </c>
      <c r="AC39" s="278" t="str">
        <f t="shared" si="8"/>
        <v/>
      </c>
      <c r="AD39" s="326" t="str">
        <f t="shared" si="9"/>
        <v/>
      </c>
      <c r="AE39" s="278" t="str">
        <f t="shared" si="10"/>
        <v/>
      </c>
    </row>
    <row r="40" spans="1:31" s="211" customFormat="1" ht="19.95" customHeight="1" x14ac:dyDescent="0.3">
      <c r="A40" s="234" t="str">
        <f>'Student Data'!A38</f>
        <v/>
      </c>
      <c r="B40" s="316" t="str">
        <f>IF('Student Data'!B38="","",'Student Data'!B38)</f>
        <v/>
      </c>
      <c r="C40" s="256" t="str">
        <f>IF('Student Data'!C38="","",'Student Data'!C38)</f>
        <v/>
      </c>
      <c r="D40" s="276" t="str">
        <f>IF('Student Data'!D38="","",'Student Data'!D38)</f>
        <v/>
      </c>
      <c r="E40" s="212">
        <f>'Student Data'!E38</f>
        <v>0</v>
      </c>
      <c r="F40" s="188">
        <f>'Student Data'!F38</f>
        <v>0</v>
      </c>
      <c r="G40" s="297" t="str">
        <f>IF('Patrak C'!H41="","",'Patrak C'!H41)</f>
        <v/>
      </c>
      <c r="H40" s="290" t="str">
        <f>IF('Patrak C'!I41="","",'Patrak C'!I41)</f>
        <v/>
      </c>
      <c r="I40" s="290" t="str">
        <f>IF('Patrak C'!J41="","",'Patrak C'!J41)</f>
        <v/>
      </c>
      <c r="J40" s="291" t="str">
        <f t="shared" si="0"/>
        <v/>
      </c>
      <c r="K40" s="292" t="str">
        <f t="shared" si="1"/>
        <v/>
      </c>
      <c r="L40" s="319" t="str">
        <f>IF('Patrak C'!Q41="","",'Patrak C'!Q41)</f>
        <v/>
      </c>
      <c r="M40" s="290" t="str">
        <f>IF('Patrak C'!R41="","",'Patrak C'!R41)</f>
        <v/>
      </c>
      <c r="N40" s="290" t="str">
        <f>IF('Patrak C'!S41="","",'Patrak C'!S41)</f>
        <v/>
      </c>
      <c r="O40" s="291" t="str">
        <f t="shared" si="13"/>
        <v/>
      </c>
      <c r="P40" s="322" t="str">
        <f t="shared" si="3"/>
        <v/>
      </c>
      <c r="Q40" s="297" t="str">
        <f>IF('Patrak C'!Y41="","",'Patrak C'!Y41)</f>
        <v/>
      </c>
      <c r="R40" s="290" t="str">
        <f>IF('Patrak C'!Z41="","",'Patrak C'!Z41)</f>
        <v/>
      </c>
      <c r="S40" s="290" t="str">
        <f>IF('Patrak C'!AA41="","",'Patrak C'!AA41)</f>
        <v/>
      </c>
      <c r="T40" s="330" t="str">
        <f t="shared" si="14"/>
        <v/>
      </c>
      <c r="U40" s="278" t="str">
        <f t="shared" si="5"/>
        <v/>
      </c>
      <c r="V40" s="338" t="str">
        <f t="shared" si="6"/>
        <v/>
      </c>
      <c r="W40" s="297" t="str">
        <f>IF('Patrak C'!AH41="","",'Patrak C'!AH41)</f>
        <v/>
      </c>
      <c r="X40" s="290" t="str">
        <f>IF('Patrak C'!AI41="","",'Patrak C'!AI41)</f>
        <v/>
      </c>
      <c r="Y40" s="290" t="str">
        <f>IF('Patrak C'!AJ41="","",'Patrak C'!AJ41)</f>
        <v/>
      </c>
      <c r="Z40" s="330" t="str">
        <f t="shared" si="15"/>
        <v/>
      </c>
      <c r="AA40" s="278" t="str">
        <f t="shared" si="12"/>
        <v/>
      </c>
      <c r="AB40" s="280" t="str">
        <f>'Patrak B'!AS74</f>
        <v/>
      </c>
      <c r="AC40" s="278" t="str">
        <f t="shared" si="8"/>
        <v/>
      </c>
      <c r="AD40" s="326" t="str">
        <f t="shared" si="9"/>
        <v/>
      </c>
      <c r="AE40" s="278" t="str">
        <f t="shared" si="10"/>
        <v/>
      </c>
    </row>
    <row r="41" spans="1:31" s="230" customFormat="1" ht="19.95" customHeight="1" x14ac:dyDescent="0.3">
      <c r="A41" s="234" t="str">
        <f>'Student Data'!A39</f>
        <v/>
      </c>
      <c r="B41" s="316" t="str">
        <f>IF('Student Data'!B39="","",'Student Data'!B39)</f>
        <v/>
      </c>
      <c r="C41" s="256" t="str">
        <f>IF('Student Data'!C39="","",'Student Data'!C39)</f>
        <v/>
      </c>
      <c r="D41" s="276" t="str">
        <f>IF('Student Data'!D39="","",'Student Data'!D39)</f>
        <v/>
      </c>
      <c r="E41" s="212">
        <f>'Student Data'!E39</f>
        <v>0</v>
      </c>
      <c r="F41" s="188">
        <f>'Student Data'!F39</f>
        <v>0</v>
      </c>
      <c r="G41" s="297" t="str">
        <f>IF('Patrak C'!H42="","",'Patrak C'!H42)</f>
        <v/>
      </c>
      <c r="H41" s="290" t="str">
        <f>IF('Patrak C'!I42="","",'Patrak C'!I42)</f>
        <v/>
      </c>
      <c r="I41" s="290" t="str">
        <f>IF('Patrak C'!J42="","",'Patrak C'!J42)</f>
        <v/>
      </c>
      <c r="J41" s="291" t="str">
        <f t="shared" ref="J41:J72" si="16">IF((AND(G41="",H41="",I41="")),"",SUM(G41:I41))</f>
        <v/>
      </c>
      <c r="K41" s="292" t="str">
        <f t="shared" si="1"/>
        <v/>
      </c>
      <c r="L41" s="319" t="str">
        <f>IF('Patrak C'!Q42="","",'Patrak C'!Q42)</f>
        <v/>
      </c>
      <c r="M41" s="290" t="str">
        <f>IF('Patrak C'!R42="","",'Patrak C'!R42)</f>
        <v/>
      </c>
      <c r="N41" s="290" t="str">
        <f>IF('Patrak C'!S42="","",'Patrak C'!S42)</f>
        <v/>
      </c>
      <c r="O41" s="291" t="str">
        <f t="shared" si="13"/>
        <v/>
      </c>
      <c r="P41" s="322" t="str">
        <f t="shared" si="3"/>
        <v/>
      </c>
      <c r="Q41" s="297" t="str">
        <f>IF('Patrak C'!Y42="","",'Patrak C'!Y42)</f>
        <v/>
      </c>
      <c r="R41" s="290" t="str">
        <f>IF('Patrak C'!Z42="","",'Patrak C'!Z42)</f>
        <v/>
      </c>
      <c r="S41" s="290" t="str">
        <f>IF('Patrak C'!AA42="","",'Patrak C'!AA42)</f>
        <v/>
      </c>
      <c r="T41" s="330" t="str">
        <f t="shared" si="14"/>
        <v/>
      </c>
      <c r="U41" s="278" t="str">
        <f t="shared" si="5"/>
        <v/>
      </c>
      <c r="V41" s="338" t="str">
        <f t="shared" si="6"/>
        <v/>
      </c>
      <c r="W41" s="297" t="str">
        <f>IF('Patrak C'!AH42="","",'Patrak C'!AH42)</f>
        <v/>
      </c>
      <c r="X41" s="290" t="str">
        <f>IF('Patrak C'!AI42="","",'Patrak C'!AI42)</f>
        <v/>
      </c>
      <c r="Y41" s="290" t="str">
        <f>IF('Patrak C'!AJ42="","",'Patrak C'!AJ42)</f>
        <v/>
      </c>
      <c r="Z41" s="330" t="str">
        <f t="shared" si="15"/>
        <v/>
      </c>
      <c r="AA41" s="278" t="str">
        <f t="shared" si="12"/>
        <v/>
      </c>
      <c r="AB41" s="280" t="str">
        <f>'Patrak B'!AS76</f>
        <v/>
      </c>
      <c r="AC41" s="278" t="str">
        <f t="shared" si="8"/>
        <v/>
      </c>
      <c r="AD41" s="326" t="str">
        <f t="shared" si="9"/>
        <v/>
      </c>
      <c r="AE41" s="278" t="str">
        <f t="shared" si="10"/>
        <v/>
      </c>
    </row>
    <row r="42" spans="1:31" s="230" customFormat="1" ht="19.95" customHeight="1" x14ac:dyDescent="0.3">
      <c r="A42" s="234" t="str">
        <f>'Student Data'!A40</f>
        <v/>
      </c>
      <c r="B42" s="316" t="str">
        <f>IF('Student Data'!B40="","",'Student Data'!B40)</f>
        <v/>
      </c>
      <c r="C42" s="256" t="str">
        <f>IF('Student Data'!C40="","",'Student Data'!C40)</f>
        <v/>
      </c>
      <c r="D42" s="276" t="str">
        <f>IF('Student Data'!D40="","",'Student Data'!D40)</f>
        <v/>
      </c>
      <c r="E42" s="212">
        <f>'Student Data'!E40</f>
        <v>0</v>
      </c>
      <c r="F42" s="188">
        <f>'Student Data'!F40</f>
        <v>0</v>
      </c>
      <c r="G42" s="297" t="str">
        <f>IF('Patrak C'!H43="","",'Patrak C'!H43)</f>
        <v/>
      </c>
      <c r="H42" s="290" t="str">
        <f>IF('Patrak C'!I43="","",'Patrak C'!I43)</f>
        <v/>
      </c>
      <c r="I42" s="290" t="str">
        <f>IF('Patrak C'!J43="","",'Patrak C'!J43)</f>
        <v/>
      </c>
      <c r="J42" s="291" t="str">
        <f t="shared" si="16"/>
        <v/>
      </c>
      <c r="K42" s="292" t="str">
        <f t="shared" si="1"/>
        <v/>
      </c>
      <c r="L42" s="319" t="str">
        <f>IF('Patrak C'!Q43="","",'Patrak C'!Q43)</f>
        <v/>
      </c>
      <c r="M42" s="290" t="str">
        <f>IF('Patrak C'!R43="","",'Patrak C'!R43)</f>
        <v/>
      </c>
      <c r="N42" s="290" t="str">
        <f>IF('Patrak C'!S43="","",'Patrak C'!S43)</f>
        <v/>
      </c>
      <c r="O42" s="291" t="str">
        <f t="shared" si="13"/>
        <v/>
      </c>
      <c r="P42" s="322" t="str">
        <f t="shared" si="3"/>
        <v/>
      </c>
      <c r="Q42" s="297" t="str">
        <f>IF('Patrak C'!Y43="","",'Patrak C'!Y43)</f>
        <v/>
      </c>
      <c r="R42" s="290" t="str">
        <f>IF('Patrak C'!Z43="","",'Patrak C'!Z43)</f>
        <v/>
      </c>
      <c r="S42" s="290" t="str">
        <f>IF('Patrak C'!AA43="","",'Patrak C'!AA43)</f>
        <v/>
      </c>
      <c r="T42" s="330" t="str">
        <f t="shared" si="14"/>
        <v/>
      </c>
      <c r="U42" s="278" t="str">
        <f t="shared" si="5"/>
        <v/>
      </c>
      <c r="V42" s="338" t="str">
        <f t="shared" si="6"/>
        <v/>
      </c>
      <c r="W42" s="297" t="str">
        <f>IF('Patrak C'!AH43="","",'Patrak C'!AH43)</f>
        <v/>
      </c>
      <c r="X42" s="290" t="str">
        <f>IF('Patrak C'!AI43="","",'Patrak C'!AI43)</f>
        <v/>
      </c>
      <c r="Y42" s="290" t="str">
        <f>IF('Patrak C'!AJ43="","",'Patrak C'!AJ43)</f>
        <v/>
      </c>
      <c r="Z42" s="330" t="str">
        <f t="shared" si="15"/>
        <v/>
      </c>
      <c r="AA42" s="278" t="str">
        <f t="shared" si="12"/>
        <v/>
      </c>
      <c r="AB42" s="280" t="str">
        <f>'Patrak B'!AS78</f>
        <v/>
      </c>
      <c r="AC42" s="278" t="str">
        <f t="shared" si="8"/>
        <v/>
      </c>
      <c r="AD42" s="326" t="str">
        <f t="shared" si="9"/>
        <v/>
      </c>
      <c r="AE42" s="278" t="str">
        <f t="shared" si="10"/>
        <v/>
      </c>
    </row>
    <row r="43" spans="1:31" s="230" customFormat="1" ht="19.95" customHeight="1" x14ac:dyDescent="0.3">
      <c r="A43" s="234" t="str">
        <f>'Student Data'!A41</f>
        <v/>
      </c>
      <c r="B43" s="316" t="str">
        <f>IF('Student Data'!B41="","",'Student Data'!B41)</f>
        <v/>
      </c>
      <c r="C43" s="256" t="str">
        <f>IF('Student Data'!C41="","",'Student Data'!C41)</f>
        <v/>
      </c>
      <c r="D43" s="276" t="str">
        <f>IF('Student Data'!D41="","",'Student Data'!D41)</f>
        <v/>
      </c>
      <c r="E43" s="212">
        <f>'Student Data'!E41</f>
        <v>0</v>
      </c>
      <c r="F43" s="188">
        <f>'Student Data'!F41</f>
        <v>0</v>
      </c>
      <c r="G43" s="297" t="str">
        <f>IF('Patrak C'!H44="","",'Patrak C'!H44)</f>
        <v/>
      </c>
      <c r="H43" s="290" t="str">
        <f>IF('Patrak C'!I44="","",'Patrak C'!I44)</f>
        <v/>
      </c>
      <c r="I43" s="290" t="str">
        <f>IF('Patrak C'!J44="","",'Patrak C'!J44)</f>
        <v/>
      </c>
      <c r="J43" s="291" t="str">
        <f t="shared" si="16"/>
        <v/>
      </c>
      <c r="K43" s="292" t="str">
        <f t="shared" si="1"/>
        <v/>
      </c>
      <c r="L43" s="319" t="str">
        <f>IF('Patrak C'!Q44="","",'Patrak C'!Q44)</f>
        <v/>
      </c>
      <c r="M43" s="290" t="str">
        <f>IF('Patrak C'!R44="","",'Patrak C'!R44)</f>
        <v/>
      </c>
      <c r="N43" s="290" t="str">
        <f>IF('Patrak C'!S44="","",'Patrak C'!S44)</f>
        <v/>
      </c>
      <c r="O43" s="291" t="str">
        <f t="shared" si="13"/>
        <v/>
      </c>
      <c r="P43" s="322" t="str">
        <f t="shared" si="3"/>
        <v/>
      </c>
      <c r="Q43" s="297" t="str">
        <f>IF('Patrak C'!Y44="","",'Patrak C'!Y44)</f>
        <v/>
      </c>
      <c r="R43" s="290" t="str">
        <f>IF('Patrak C'!Z44="","",'Patrak C'!Z44)</f>
        <v/>
      </c>
      <c r="S43" s="290" t="str">
        <f>IF('Patrak C'!AA44="","",'Patrak C'!AA44)</f>
        <v/>
      </c>
      <c r="T43" s="330" t="str">
        <f t="shared" si="14"/>
        <v/>
      </c>
      <c r="U43" s="278" t="str">
        <f t="shared" si="5"/>
        <v/>
      </c>
      <c r="V43" s="338" t="str">
        <f t="shared" si="6"/>
        <v/>
      </c>
      <c r="W43" s="297" t="str">
        <f>IF('Patrak C'!AH44="","",'Patrak C'!AH44)</f>
        <v/>
      </c>
      <c r="X43" s="290" t="str">
        <f>IF('Patrak C'!AI44="","",'Patrak C'!AI44)</f>
        <v/>
      </c>
      <c r="Y43" s="290" t="str">
        <f>IF('Patrak C'!AJ44="","",'Patrak C'!AJ44)</f>
        <v/>
      </c>
      <c r="Z43" s="330" t="str">
        <f t="shared" si="15"/>
        <v/>
      </c>
      <c r="AA43" s="278" t="str">
        <f t="shared" si="12"/>
        <v/>
      </c>
      <c r="AB43" s="280" t="str">
        <f>'Patrak B'!AS80</f>
        <v/>
      </c>
      <c r="AC43" s="278" t="str">
        <f t="shared" si="8"/>
        <v/>
      </c>
      <c r="AD43" s="326" t="str">
        <f t="shared" si="9"/>
        <v/>
      </c>
      <c r="AE43" s="278" t="str">
        <f t="shared" si="10"/>
        <v/>
      </c>
    </row>
    <row r="44" spans="1:31" s="230" customFormat="1" ht="19.95" customHeight="1" x14ac:dyDescent="0.3">
      <c r="A44" s="234" t="str">
        <f>'Student Data'!A42</f>
        <v/>
      </c>
      <c r="B44" s="316" t="str">
        <f>IF('Student Data'!B42="","",'Student Data'!B42)</f>
        <v/>
      </c>
      <c r="C44" s="256" t="str">
        <f>IF('Student Data'!C42="","",'Student Data'!C42)</f>
        <v/>
      </c>
      <c r="D44" s="276" t="str">
        <f>IF('Student Data'!D42="","",'Student Data'!D42)</f>
        <v/>
      </c>
      <c r="E44" s="212">
        <f>'Student Data'!E42</f>
        <v>0</v>
      </c>
      <c r="F44" s="188">
        <f>'Student Data'!F42</f>
        <v>0</v>
      </c>
      <c r="G44" s="297" t="str">
        <f>IF('Patrak C'!H45="","",'Patrak C'!H45)</f>
        <v/>
      </c>
      <c r="H44" s="290" t="str">
        <f>IF('Patrak C'!I45="","",'Patrak C'!I45)</f>
        <v/>
      </c>
      <c r="I44" s="290" t="str">
        <f>IF('Patrak C'!J45="","",'Patrak C'!J45)</f>
        <v/>
      </c>
      <c r="J44" s="291" t="str">
        <f t="shared" si="16"/>
        <v/>
      </c>
      <c r="K44" s="292" t="str">
        <f t="shared" si="1"/>
        <v/>
      </c>
      <c r="L44" s="319" t="str">
        <f>IF('Patrak C'!Q45="","",'Patrak C'!Q45)</f>
        <v/>
      </c>
      <c r="M44" s="290" t="str">
        <f>IF('Patrak C'!R45="","",'Patrak C'!R45)</f>
        <v/>
      </c>
      <c r="N44" s="290" t="str">
        <f>IF('Patrak C'!S45="","",'Patrak C'!S45)</f>
        <v/>
      </c>
      <c r="O44" s="291" t="str">
        <f t="shared" si="13"/>
        <v/>
      </c>
      <c r="P44" s="322" t="str">
        <f t="shared" si="3"/>
        <v/>
      </c>
      <c r="Q44" s="297" t="str">
        <f>IF('Patrak C'!Y45="","",'Patrak C'!Y45)</f>
        <v/>
      </c>
      <c r="R44" s="290" t="str">
        <f>IF('Patrak C'!Z45="","",'Patrak C'!Z45)</f>
        <v/>
      </c>
      <c r="S44" s="290" t="str">
        <f>IF('Patrak C'!AA45="","",'Patrak C'!AA45)</f>
        <v/>
      </c>
      <c r="T44" s="330" t="str">
        <f t="shared" si="14"/>
        <v/>
      </c>
      <c r="U44" s="278" t="str">
        <f t="shared" si="5"/>
        <v/>
      </c>
      <c r="V44" s="338" t="str">
        <f t="shared" si="6"/>
        <v/>
      </c>
      <c r="W44" s="297" t="str">
        <f>IF('Patrak C'!AH45="","",'Patrak C'!AH45)</f>
        <v/>
      </c>
      <c r="X44" s="290" t="str">
        <f>IF('Patrak C'!AI45="","",'Patrak C'!AI45)</f>
        <v/>
      </c>
      <c r="Y44" s="290" t="str">
        <f>IF('Patrak C'!AJ45="","",'Patrak C'!AJ45)</f>
        <v/>
      </c>
      <c r="Z44" s="330" t="str">
        <f t="shared" si="15"/>
        <v/>
      </c>
      <c r="AA44" s="278" t="str">
        <f t="shared" si="12"/>
        <v/>
      </c>
      <c r="AB44" s="280" t="str">
        <f>'Patrak B'!AS82</f>
        <v/>
      </c>
      <c r="AC44" s="278" t="str">
        <f t="shared" si="8"/>
        <v/>
      </c>
      <c r="AD44" s="326" t="str">
        <f t="shared" si="9"/>
        <v/>
      </c>
      <c r="AE44" s="278" t="str">
        <f t="shared" si="10"/>
        <v/>
      </c>
    </row>
    <row r="45" spans="1:31" s="230" customFormat="1" ht="19.95" customHeight="1" x14ac:dyDescent="0.3">
      <c r="A45" s="234" t="str">
        <f>'Student Data'!A43</f>
        <v/>
      </c>
      <c r="B45" s="316" t="str">
        <f>IF('Student Data'!B43="","",'Student Data'!B43)</f>
        <v/>
      </c>
      <c r="C45" s="256" t="str">
        <f>IF('Student Data'!C43="","",'Student Data'!C43)</f>
        <v/>
      </c>
      <c r="D45" s="276" t="str">
        <f>IF('Student Data'!D43="","",'Student Data'!D43)</f>
        <v/>
      </c>
      <c r="E45" s="212">
        <f>'Student Data'!E43</f>
        <v>0</v>
      </c>
      <c r="F45" s="188">
        <f>'Student Data'!F43</f>
        <v>0</v>
      </c>
      <c r="G45" s="297" t="str">
        <f>IF('Patrak C'!H46="","",'Patrak C'!H46)</f>
        <v/>
      </c>
      <c r="H45" s="290" t="str">
        <f>IF('Patrak C'!I46="","",'Patrak C'!I46)</f>
        <v/>
      </c>
      <c r="I45" s="290" t="str">
        <f>IF('Patrak C'!J46="","",'Patrak C'!J46)</f>
        <v/>
      </c>
      <c r="J45" s="291" t="str">
        <f t="shared" si="16"/>
        <v/>
      </c>
      <c r="K45" s="292" t="str">
        <f t="shared" si="1"/>
        <v/>
      </c>
      <c r="L45" s="319" t="str">
        <f>IF('Patrak C'!Q46="","",'Patrak C'!Q46)</f>
        <v/>
      </c>
      <c r="M45" s="290" t="str">
        <f>IF('Patrak C'!R46="","",'Patrak C'!R46)</f>
        <v/>
      </c>
      <c r="N45" s="290" t="str">
        <f>IF('Patrak C'!S46="","",'Patrak C'!S46)</f>
        <v/>
      </c>
      <c r="O45" s="291" t="str">
        <f t="shared" si="13"/>
        <v/>
      </c>
      <c r="P45" s="322" t="str">
        <f t="shared" si="3"/>
        <v/>
      </c>
      <c r="Q45" s="297" t="str">
        <f>IF('Patrak C'!Y46="","",'Patrak C'!Y46)</f>
        <v/>
      </c>
      <c r="R45" s="290" t="str">
        <f>IF('Patrak C'!Z46="","",'Patrak C'!Z46)</f>
        <v/>
      </c>
      <c r="S45" s="290" t="str">
        <f>IF('Patrak C'!AA46="","",'Patrak C'!AA46)</f>
        <v/>
      </c>
      <c r="T45" s="330" t="str">
        <f t="shared" si="14"/>
        <v/>
      </c>
      <c r="U45" s="278" t="str">
        <f t="shared" si="5"/>
        <v/>
      </c>
      <c r="V45" s="338" t="str">
        <f t="shared" si="6"/>
        <v/>
      </c>
      <c r="W45" s="297" t="str">
        <f>IF('Patrak C'!AH46="","",'Patrak C'!AH46)</f>
        <v/>
      </c>
      <c r="X45" s="290" t="str">
        <f>IF('Patrak C'!AI46="","",'Patrak C'!AI46)</f>
        <v/>
      </c>
      <c r="Y45" s="290" t="str">
        <f>IF('Patrak C'!AJ46="","",'Patrak C'!AJ46)</f>
        <v/>
      </c>
      <c r="Z45" s="330" t="str">
        <f t="shared" si="15"/>
        <v/>
      </c>
      <c r="AA45" s="278" t="str">
        <f t="shared" si="12"/>
        <v/>
      </c>
      <c r="AB45" s="280" t="str">
        <f>'Patrak B'!AS84</f>
        <v/>
      </c>
      <c r="AC45" s="278" t="str">
        <f t="shared" si="8"/>
        <v/>
      </c>
      <c r="AD45" s="326" t="str">
        <f t="shared" si="9"/>
        <v/>
      </c>
      <c r="AE45" s="278" t="str">
        <f t="shared" si="10"/>
        <v/>
      </c>
    </row>
    <row r="46" spans="1:31" s="230" customFormat="1" ht="19.95" customHeight="1" x14ac:dyDescent="0.3">
      <c r="A46" s="234" t="str">
        <f>'Student Data'!A44</f>
        <v/>
      </c>
      <c r="B46" s="316" t="str">
        <f>IF('Student Data'!B44="","",'Student Data'!B44)</f>
        <v/>
      </c>
      <c r="C46" s="256" t="str">
        <f>IF('Student Data'!C44="","",'Student Data'!C44)</f>
        <v/>
      </c>
      <c r="D46" s="276" t="str">
        <f>IF('Student Data'!D44="","",'Student Data'!D44)</f>
        <v/>
      </c>
      <c r="E46" s="212">
        <f>'Student Data'!E44</f>
        <v>0</v>
      </c>
      <c r="F46" s="188">
        <f>'Student Data'!F44</f>
        <v>0</v>
      </c>
      <c r="G46" s="297" t="str">
        <f>IF('Patrak C'!H47="","",'Patrak C'!H47)</f>
        <v/>
      </c>
      <c r="H46" s="290" t="str">
        <f>IF('Patrak C'!I47="","",'Patrak C'!I47)</f>
        <v/>
      </c>
      <c r="I46" s="290" t="str">
        <f>IF('Patrak C'!J47="","",'Patrak C'!J47)</f>
        <v/>
      </c>
      <c r="J46" s="291" t="str">
        <f t="shared" si="16"/>
        <v/>
      </c>
      <c r="K46" s="292" t="str">
        <f t="shared" si="1"/>
        <v/>
      </c>
      <c r="L46" s="319" t="str">
        <f>IF('Patrak C'!Q47="","",'Patrak C'!Q47)</f>
        <v/>
      </c>
      <c r="M46" s="290" t="str">
        <f>IF('Patrak C'!R47="","",'Patrak C'!R47)</f>
        <v/>
      </c>
      <c r="N46" s="290" t="str">
        <f>IF('Patrak C'!S47="","",'Patrak C'!S47)</f>
        <v/>
      </c>
      <c r="O46" s="291" t="str">
        <f t="shared" si="13"/>
        <v/>
      </c>
      <c r="P46" s="322" t="str">
        <f t="shared" si="3"/>
        <v/>
      </c>
      <c r="Q46" s="297" t="str">
        <f>IF('Patrak C'!Y47="","",'Patrak C'!Y47)</f>
        <v/>
      </c>
      <c r="R46" s="290" t="str">
        <f>IF('Patrak C'!Z47="","",'Patrak C'!Z47)</f>
        <v/>
      </c>
      <c r="S46" s="290" t="str">
        <f>IF('Patrak C'!AA47="","",'Patrak C'!AA47)</f>
        <v/>
      </c>
      <c r="T46" s="330" t="str">
        <f t="shared" si="14"/>
        <v/>
      </c>
      <c r="U46" s="278" t="str">
        <f t="shared" si="5"/>
        <v/>
      </c>
      <c r="V46" s="338" t="str">
        <f t="shared" si="6"/>
        <v/>
      </c>
      <c r="W46" s="297" t="str">
        <f>IF('Patrak C'!AH47="","",'Patrak C'!AH47)</f>
        <v/>
      </c>
      <c r="X46" s="290" t="str">
        <f>IF('Patrak C'!AI47="","",'Patrak C'!AI47)</f>
        <v/>
      </c>
      <c r="Y46" s="290" t="str">
        <f>IF('Patrak C'!AJ47="","",'Patrak C'!AJ47)</f>
        <v/>
      </c>
      <c r="Z46" s="330" t="str">
        <f t="shared" si="15"/>
        <v/>
      </c>
      <c r="AA46" s="278" t="str">
        <f t="shared" si="12"/>
        <v/>
      </c>
      <c r="AB46" s="280" t="str">
        <f>'Patrak B'!AS86</f>
        <v/>
      </c>
      <c r="AC46" s="278" t="str">
        <f t="shared" si="8"/>
        <v/>
      </c>
      <c r="AD46" s="326" t="str">
        <f t="shared" si="9"/>
        <v/>
      </c>
      <c r="AE46" s="278" t="str">
        <f t="shared" si="10"/>
        <v/>
      </c>
    </row>
    <row r="47" spans="1:31" s="230" customFormat="1" ht="19.95" customHeight="1" x14ac:dyDescent="0.3">
      <c r="A47" s="234" t="str">
        <f>'Student Data'!A45</f>
        <v/>
      </c>
      <c r="B47" s="316" t="str">
        <f>IF('Student Data'!B45="","",'Student Data'!B45)</f>
        <v/>
      </c>
      <c r="C47" s="256" t="str">
        <f>IF('Student Data'!C45="","",'Student Data'!C45)</f>
        <v/>
      </c>
      <c r="D47" s="276" t="str">
        <f>IF('Student Data'!D45="","",'Student Data'!D45)</f>
        <v/>
      </c>
      <c r="E47" s="212">
        <f>'Student Data'!E45</f>
        <v>0</v>
      </c>
      <c r="F47" s="188">
        <f>'Student Data'!F45</f>
        <v>0</v>
      </c>
      <c r="G47" s="297" t="str">
        <f>IF('Patrak C'!H48="","",'Patrak C'!H48)</f>
        <v/>
      </c>
      <c r="H47" s="290" t="str">
        <f>IF('Patrak C'!I48="","",'Patrak C'!I48)</f>
        <v/>
      </c>
      <c r="I47" s="290" t="str">
        <f>IF('Patrak C'!J48="","",'Patrak C'!J48)</f>
        <v/>
      </c>
      <c r="J47" s="291" t="str">
        <f t="shared" si="16"/>
        <v/>
      </c>
      <c r="K47" s="292" t="str">
        <f t="shared" si="1"/>
        <v/>
      </c>
      <c r="L47" s="319" t="str">
        <f>IF('Patrak C'!Q48="","",'Patrak C'!Q48)</f>
        <v/>
      </c>
      <c r="M47" s="290" t="str">
        <f>IF('Patrak C'!R48="","",'Patrak C'!R48)</f>
        <v/>
      </c>
      <c r="N47" s="290" t="str">
        <f>IF('Patrak C'!S48="","",'Patrak C'!S48)</f>
        <v/>
      </c>
      <c r="O47" s="291" t="str">
        <f t="shared" si="13"/>
        <v/>
      </c>
      <c r="P47" s="322" t="str">
        <f t="shared" si="3"/>
        <v/>
      </c>
      <c r="Q47" s="297" t="str">
        <f>IF('Patrak C'!Y48="","",'Patrak C'!Y48)</f>
        <v/>
      </c>
      <c r="R47" s="290" t="str">
        <f>IF('Patrak C'!Z48="","",'Patrak C'!Z48)</f>
        <v/>
      </c>
      <c r="S47" s="290" t="str">
        <f>IF('Patrak C'!AA48="","",'Patrak C'!AA48)</f>
        <v/>
      </c>
      <c r="T47" s="330" t="str">
        <f t="shared" si="14"/>
        <v/>
      </c>
      <c r="U47" s="278" t="str">
        <f t="shared" si="5"/>
        <v/>
      </c>
      <c r="V47" s="338" t="str">
        <f t="shared" si="6"/>
        <v/>
      </c>
      <c r="W47" s="297" t="str">
        <f>IF('Patrak C'!AH48="","",'Patrak C'!AH48)</f>
        <v/>
      </c>
      <c r="X47" s="290" t="str">
        <f>IF('Patrak C'!AI48="","",'Patrak C'!AI48)</f>
        <v/>
      </c>
      <c r="Y47" s="290" t="str">
        <f>IF('Patrak C'!AJ48="","",'Patrak C'!AJ48)</f>
        <v/>
      </c>
      <c r="Z47" s="330" t="str">
        <f t="shared" si="15"/>
        <v/>
      </c>
      <c r="AA47" s="278" t="str">
        <f t="shared" si="12"/>
        <v/>
      </c>
      <c r="AB47" s="280" t="str">
        <f>'Patrak B'!AS88</f>
        <v/>
      </c>
      <c r="AC47" s="278" t="str">
        <f t="shared" si="8"/>
        <v/>
      </c>
      <c r="AD47" s="326" t="str">
        <f t="shared" si="9"/>
        <v/>
      </c>
      <c r="AE47" s="278" t="str">
        <f t="shared" si="10"/>
        <v/>
      </c>
    </row>
    <row r="48" spans="1:31" s="230" customFormat="1" ht="19.95" customHeight="1" x14ac:dyDescent="0.3">
      <c r="A48" s="234" t="str">
        <f>'Student Data'!A46</f>
        <v/>
      </c>
      <c r="B48" s="316" t="str">
        <f>IF('Student Data'!B46="","",'Student Data'!B46)</f>
        <v/>
      </c>
      <c r="C48" s="256" t="str">
        <f>IF('Student Data'!C46="","",'Student Data'!C46)</f>
        <v/>
      </c>
      <c r="D48" s="276" t="str">
        <f>IF('Student Data'!D46="","",'Student Data'!D46)</f>
        <v/>
      </c>
      <c r="E48" s="212">
        <f>'Student Data'!E46</f>
        <v>0</v>
      </c>
      <c r="F48" s="188">
        <f>'Student Data'!F46</f>
        <v>0</v>
      </c>
      <c r="G48" s="297" t="str">
        <f>IF('Patrak C'!H49="","",'Patrak C'!H49)</f>
        <v/>
      </c>
      <c r="H48" s="290" t="str">
        <f>IF('Patrak C'!I49="","",'Patrak C'!I49)</f>
        <v/>
      </c>
      <c r="I48" s="290" t="str">
        <f>IF('Patrak C'!J49="","",'Patrak C'!J49)</f>
        <v/>
      </c>
      <c r="J48" s="291" t="str">
        <f t="shared" si="16"/>
        <v/>
      </c>
      <c r="K48" s="292" t="str">
        <f t="shared" si="1"/>
        <v/>
      </c>
      <c r="L48" s="319" t="str">
        <f>IF('Patrak C'!Q49="","",'Patrak C'!Q49)</f>
        <v/>
      </c>
      <c r="M48" s="290" t="str">
        <f>IF('Patrak C'!R49="","",'Patrak C'!R49)</f>
        <v/>
      </c>
      <c r="N48" s="290" t="str">
        <f>IF('Patrak C'!S49="","",'Patrak C'!S49)</f>
        <v/>
      </c>
      <c r="O48" s="291" t="str">
        <f t="shared" si="13"/>
        <v/>
      </c>
      <c r="P48" s="322" t="str">
        <f t="shared" si="3"/>
        <v/>
      </c>
      <c r="Q48" s="297" t="str">
        <f>IF('Patrak C'!Y49="","",'Patrak C'!Y49)</f>
        <v/>
      </c>
      <c r="R48" s="290" t="str">
        <f>IF('Patrak C'!Z49="","",'Patrak C'!Z49)</f>
        <v/>
      </c>
      <c r="S48" s="290" t="str">
        <f>IF('Patrak C'!AA49="","",'Patrak C'!AA49)</f>
        <v/>
      </c>
      <c r="T48" s="330" t="str">
        <f t="shared" si="14"/>
        <v/>
      </c>
      <c r="U48" s="278" t="str">
        <f t="shared" si="5"/>
        <v/>
      </c>
      <c r="V48" s="338" t="str">
        <f t="shared" si="6"/>
        <v/>
      </c>
      <c r="W48" s="297" t="str">
        <f>IF('Patrak C'!AH49="","",'Patrak C'!AH49)</f>
        <v/>
      </c>
      <c r="X48" s="290" t="str">
        <f>IF('Patrak C'!AI49="","",'Patrak C'!AI49)</f>
        <v/>
      </c>
      <c r="Y48" s="290" t="str">
        <f>IF('Patrak C'!AJ49="","",'Patrak C'!AJ49)</f>
        <v/>
      </c>
      <c r="Z48" s="330" t="str">
        <f t="shared" si="15"/>
        <v/>
      </c>
      <c r="AA48" s="278" t="str">
        <f t="shared" si="12"/>
        <v/>
      </c>
      <c r="AB48" s="280" t="str">
        <f>'Patrak B'!AS90</f>
        <v/>
      </c>
      <c r="AC48" s="278" t="str">
        <f t="shared" si="8"/>
        <v/>
      </c>
      <c r="AD48" s="326" t="str">
        <f t="shared" si="9"/>
        <v/>
      </c>
      <c r="AE48" s="278" t="str">
        <f t="shared" si="10"/>
        <v/>
      </c>
    </row>
    <row r="49" spans="1:31" s="230" customFormat="1" ht="19.95" customHeight="1" x14ac:dyDescent="0.3">
      <c r="A49" s="234" t="str">
        <f>'Student Data'!A47</f>
        <v/>
      </c>
      <c r="B49" s="316" t="str">
        <f>IF('Student Data'!B47="","",'Student Data'!B47)</f>
        <v/>
      </c>
      <c r="C49" s="256" t="str">
        <f>IF('Student Data'!C47="","",'Student Data'!C47)</f>
        <v/>
      </c>
      <c r="D49" s="276" t="str">
        <f>IF('Student Data'!D47="","",'Student Data'!D47)</f>
        <v/>
      </c>
      <c r="E49" s="212">
        <f>'Student Data'!E47</f>
        <v>0</v>
      </c>
      <c r="F49" s="188">
        <f>'Student Data'!F47</f>
        <v>0</v>
      </c>
      <c r="G49" s="297" t="str">
        <f>IF('Patrak C'!H50="","",'Patrak C'!H50)</f>
        <v/>
      </c>
      <c r="H49" s="290" t="str">
        <f>IF('Patrak C'!I50="","",'Patrak C'!I50)</f>
        <v/>
      </c>
      <c r="I49" s="290" t="str">
        <f>IF('Patrak C'!J50="","",'Patrak C'!J50)</f>
        <v/>
      </c>
      <c r="J49" s="291" t="str">
        <f t="shared" si="16"/>
        <v/>
      </c>
      <c r="K49" s="292" t="str">
        <f t="shared" si="1"/>
        <v/>
      </c>
      <c r="L49" s="319" t="str">
        <f>IF('Patrak C'!Q50="","",'Patrak C'!Q50)</f>
        <v/>
      </c>
      <c r="M49" s="290" t="str">
        <f>IF('Patrak C'!R50="","",'Patrak C'!R50)</f>
        <v/>
      </c>
      <c r="N49" s="290" t="str">
        <f>IF('Patrak C'!S50="","",'Patrak C'!S50)</f>
        <v/>
      </c>
      <c r="O49" s="291" t="str">
        <f t="shared" si="13"/>
        <v/>
      </c>
      <c r="P49" s="322" t="str">
        <f t="shared" si="3"/>
        <v/>
      </c>
      <c r="Q49" s="297" t="str">
        <f>IF('Patrak C'!Y50="","",'Patrak C'!Y50)</f>
        <v/>
      </c>
      <c r="R49" s="290" t="str">
        <f>IF('Patrak C'!Z50="","",'Patrak C'!Z50)</f>
        <v/>
      </c>
      <c r="S49" s="290" t="str">
        <f>IF('Patrak C'!AA50="","",'Patrak C'!AA50)</f>
        <v/>
      </c>
      <c r="T49" s="330" t="str">
        <f t="shared" si="14"/>
        <v/>
      </c>
      <c r="U49" s="278" t="str">
        <f t="shared" si="5"/>
        <v/>
      </c>
      <c r="V49" s="338" t="str">
        <f t="shared" si="6"/>
        <v/>
      </c>
      <c r="W49" s="297" t="str">
        <f>IF('Patrak C'!AH50="","",'Patrak C'!AH50)</f>
        <v/>
      </c>
      <c r="X49" s="290" t="str">
        <f>IF('Patrak C'!AI50="","",'Patrak C'!AI50)</f>
        <v/>
      </c>
      <c r="Y49" s="290" t="str">
        <f>IF('Patrak C'!AJ50="","",'Patrak C'!AJ50)</f>
        <v/>
      </c>
      <c r="Z49" s="330" t="str">
        <f t="shared" si="15"/>
        <v/>
      </c>
      <c r="AA49" s="278" t="str">
        <f t="shared" si="12"/>
        <v/>
      </c>
      <c r="AB49" s="280" t="str">
        <f>'Patrak B'!AS92</f>
        <v/>
      </c>
      <c r="AC49" s="278" t="str">
        <f t="shared" si="8"/>
        <v/>
      </c>
      <c r="AD49" s="326" t="str">
        <f t="shared" si="9"/>
        <v/>
      </c>
      <c r="AE49" s="278" t="str">
        <f t="shared" si="10"/>
        <v/>
      </c>
    </row>
    <row r="50" spans="1:31" s="230" customFormat="1" ht="19.95" customHeight="1" x14ac:dyDescent="0.3">
      <c r="A50" s="234" t="str">
        <f>'Student Data'!A48</f>
        <v/>
      </c>
      <c r="B50" s="316" t="str">
        <f>IF('Student Data'!B48="","",'Student Data'!B48)</f>
        <v/>
      </c>
      <c r="C50" s="256" t="str">
        <f>IF('Student Data'!C48="","",'Student Data'!C48)</f>
        <v/>
      </c>
      <c r="D50" s="276" t="str">
        <f>IF('Student Data'!D48="","",'Student Data'!D48)</f>
        <v/>
      </c>
      <c r="E50" s="212">
        <f>'Student Data'!E48</f>
        <v>0</v>
      </c>
      <c r="F50" s="188">
        <f>'Student Data'!F48</f>
        <v>0</v>
      </c>
      <c r="G50" s="297" t="str">
        <f>IF('Patrak C'!H51="","",'Patrak C'!H51)</f>
        <v/>
      </c>
      <c r="H50" s="290" t="str">
        <f>IF('Patrak C'!I51="","",'Patrak C'!I51)</f>
        <v/>
      </c>
      <c r="I50" s="290" t="str">
        <f>IF('Patrak C'!J51="","",'Patrak C'!J51)</f>
        <v/>
      </c>
      <c r="J50" s="291" t="str">
        <f t="shared" si="16"/>
        <v/>
      </c>
      <c r="K50" s="292" t="str">
        <f t="shared" si="1"/>
        <v/>
      </c>
      <c r="L50" s="319" t="str">
        <f>IF('Patrak C'!Q51="","",'Patrak C'!Q51)</f>
        <v/>
      </c>
      <c r="M50" s="290" t="str">
        <f>IF('Patrak C'!R51="","",'Patrak C'!R51)</f>
        <v/>
      </c>
      <c r="N50" s="290" t="str">
        <f>IF('Patrak C'!S51="","",'Patrak C'!S51)</f>
        <v/>
      </c>
      <c r="O50" s="291" t="str">
        <f t="shared" si="13"/>
        <v/>
      </c>
      <c r="P50" s="322" t="str">
        <f t="shared" si="3"/>
        <v/>
      </c>
      <c r="Q50" s="297" t="str">
        <f>IF('Patrak C'!Y51="","",'Patrak C'!Y51)</f>
        <v/>
      </c>
      <c r="R50" s="290" t="str">
        <f>IF('Patrak C'!Z51="","",'Patrak C'!Z51)</f>
        <v/>
      </c>
      <c r="S50" s="290" t="str">
        <f>IF('Patrak C'!AA51="","",'Patrak C'!AA51)</f>
        <v/>
      </c>
      <c r="T50" s="330" t="str">
        <f t="shared" si="14"/>
        <v/>
      </c>
      <c r="U50" s="278" t="str">
        <f t="shared" si="5"/>
        <v/>
      </c>
      <c r="V50" s="338" t="str">
        <f t="shared" si="6"/>
        <v/>
      </c>
      <c r="W50" s="297" t="str">
        <f>IF('Patrak C'!AH51="","",'Patrak C'!AH51)</f>
        <v/>
      </c>
      <c r="X50" s="290" t="str">
        <f>IF('Patrak C'!AI51="","",'Patrak C'!AI51)</f>
        <v/>
      </c>
      <c r="Y50" s="290" t="str">
        <f>IF('Patrak C'!AJ51="","",'Patrak C'!AJ51)</f>
        <v/>
      </c>
      <c r="Z50" s="330" t="str">
        <f t="shared" si="15"/>
        <v/>
      </c>
      <c r="AA50" s="278" t="str">
        <f t="shared" si="12"/>
        <v/>
      </c>
      <c r="AB50" s="280" t="str">
        <f>'Patrak B'!AS94</f>
        <v/>
      </c>
      <c r="AC50" s="278" t="str">
        <f t="shared" si="8"/>
        <v/>
      </c>
      <c r="AD50" s="326" t="str">
        <f t="shared" si="9"/>
        <v/>
      </c>
      <c r="AE50" s="278" t="str">
        <f t="shared" si="10"/>
        <v/>
      </c>
    </row>
    <row r="51" spans="1:31" s="230" customFormat="1" ht="19.95" customHeight="1" x14ac:dyDescent="0.3">
      <c r="A51" s="234" t="str">
        <f>'Student Data'!A49</f>
        <v/>
      </c>
      <c r="B51" s="316" t="str">
        <f>IF('Student Data'!B49="","",'Student Data'!B49)</f>
        <v/>
      </c>
      <c r="C51" s="256" t="str">
        <f>IF('Student Data'!C49="","",'Student Data'!C49)</f>
        <v/>
      </c>
      <c r="D51" s="276" t="str">
        <f>IF('Student Data'!D49="","",'Student Data'!D49)</f>
        <v/>
      </c>
      <c r="E51" s="212">
        <f>'Student Data'!E49</f>
        <v>0</v>
      </c>
      <c r="F51" s="188">
        <f>'Student Data'!F49</f>
        <v>0</v>
      </c>
      <c r="G51" s="297" t="str">
        <f>IF('Patrak C'!H52="","",'Patrak C'!H52)</f>
        <v/>
      </c>
      <c r="H51" s="290" t="str">
        <f>IF('Patrak C'!I52="","",'Patrak C'!I52)</f>
        <v/>
      </c>
      <c r="I51" s="290" t="str">
        <f>IF('Patrak C'!J52="","",'Patrak C'!J52)</f>
        <v/>
      </c>
      <c r="J51" s="291" t="str">
        <f t="shared" si="16"/>
        <v/>
      </c>
      <c r="K51" s="292" t="str">
        <f t="shared" si="1"/>
        <v/>
      </c>
      <c r="L51" s="319" t="str">
        <f>IF('Patrak C'!Q52="","",'Patrak C'!Q52)</f>
        <v/>
      </c>
      <c r="M51" s="290" t="str">
        <f>IF('Patrak C'!R52="","",'Patrak C'!R52)</f>
        <v/>
      </c>
      <c r="N51" s="290" t="str">
        <f>IF('Patrak C'!S52="","",'Patrak C'!S52)</f>
        <v/>
      </c>
      <c r="O51" s="291" t="str">
        <f t="shared" si="13"/>
        <v/>
      </c>
      <c r="P51" s="322" t="str">
        <f t="shared" si="3"/>
        <v/>
      </c>
      <c r="Q51" s="297" t="str">
        <f>IF('Patrak C'!Y52="","",'Patrak C'!Y52)</f>
        <v/>
      </c>
      <c r="R51" s="290" t="str">
        <f>IF('Patrak C'!Z52="","",'Patrak C'!Z52)</f>
        <v/>
      </c>
      <c r="S51" s="290" t="str">
        <f>IF('Patrak C'!AA52="","",'Patrak C'!AA52)</f>
        <v/>
      </c>
      <c r="T51" s="330" t="str">
        <f t="shared" si="14"/>
        <v/>
      </c>
      <c r="U51" s="278" t="str">
        <f t="shared" si="5"/>
        <v/>
      </c>
      <c r="V51" s="338" t="str">
        <f t="shared" si="6"/>
        <v/>
      </c>
      <c r="W51" s="297" t="str">
        <f>IF('Patrak C'!AH52="","",'Patrak C'!AH52)</f>
        <v/>
      </c>
      <c r="X51" s="290" t="str">
        <f>IF('Patrak C'!AI52="","",'Patrak C'!AI52)</f>
        <v/>
      </c>
      <c r="Y51" s="290" t="str">
        <f>IF('Patrak C'!AJ52="","",'Patrak C'!AJ52)</f>
        <v/>
      </c>
      <c r="Z51" s="330" t="str">
        <f t="shared" si="15"/>
        <v/>
      </c>
      <c r="AA51" s="278" t="str">
        <f t="shared" si="12"/>
        <v/>
      </c>
      <c r="AB51" s="280" t="str">
        <f>'Patrak B'!AS96</f>
        <v/>
      </c>
      <c r="AC51" s="278" t="str">
        <f t="shared" si="8"/>
        <v/>
      </c>
      <c r="AD51" s="326" t="str">
        <f t="shared" si="9"/>
        <v/>
      </c>
      <c r="AE51" s="278" t="str">
        <f t="shared" si="10"/>
        <v/>
      </c>
    </row>
    <row r="52" spans="1:31" s="230" customFormat="1" ht="19.95" customHeight="1" x14ac:dyDescent="0.3">
      <c r="A52" s="234" t="str">
        <f>'Student Data'!A50</f>
        <v/>
      </c>
      <c r="B52" s="316" t="str">
        <f>IF('Student Data'!B50="","",'Student Data'!B50)</f>
        <v/>
      </c>
      <c r="C52" s="256" t="str">
        <f>IF('Student Data'!C50="","",'Student Data'!C50)</f>
        <v/>
      </c>
      <c r="D52" s="276" t="str">
        <f>IF('Student Data'!D50="","",'Student Data'!D50)</f>
        <v/>
      </c>
      <c r="E52" s="212">
        <f>'Student Data'!E50</f>
        <v>0</v>
      </c>
      <c r="F52" s="188">
        <f>'Student Data'!F50</f>
        <v>0</v>
      </c>
      <c r="G52" s="297" t="str">
        <f>IF('Patrak C'!H53="","",'Patrak C'!H53)</f>
        <v/>
      </c>
      <c r="H52" s="290" t="str">
        <f>IF('Patrak C'!I53="","",'Patrak C'!I53)</f>
        <v/>
      </c>
      <c r="I52" s="290" t="str">
        <f>IF('Patrak C'!J53="","",'Patrak C'!J53)</f>
        <v/>
      </c>
      <c r="J52" s="291" t="str">
        <f t="shared" si="16"/>
        <v/>
      </c>
      <c r="K52" s="292" t="str">
        <f t="shared" si="1"/>
        <v/>
      </c>
      <c r="L52" s="319" t="str">
        <f>IF('Patrak C'!Q53="","",'Patrak C'!Q53)</f>
        <v/>
      </c>
      <c r="M52" s="290" t="str">
        <f>IF('Patrak C'!R53="","",'Patrak C'!R53)</f>
        <v/>
      </c>
      <c r="N52" s="290" t="str">
        <f>IF('Patrak C'!S53="","",'Patrak C'!S53)</f>
        <v/>
      </c>
      <c r="O52" s="291" t="str">
        <f t="shared" si="13"/>
        <v/>
      </c>
      <c r="P52" s="322" t="str">
        <f t="shared" si="3"/>
        <v/>
      </c>
      <c r="Q52" s="297" t="str">
        <f>IF('Patrak C'!Y53="","",'Patrak C'!Y53)</f>
        <v/>
      </c>
      <c r="R52" s="290" t="str">
        <f>IF('Patrak C'!Z53="","",'Patrak C'!Z53)</f>
        <v/>
      </c>
      <c r="S52" s="290" t="str">
        <f>IF('Patrak C'!AA53="","",'Patrak C'!AA53)</f>
        <v/>
      </c>
      <c r="T52" s="330" t="str">
        <f t="shared" si="14"/>
        <v/>
      </c>
      <c r="U52" s="278" t="str">
        <f t="shared" si="5"/>
        <v/>
      </c>
      <c r="V52" s="338" t="str">
        <f t="shared" si="6"/>
        <v/>
      </c>
      <c r="W52" s="297" t="str">
        <f>IF('Patrak C'!AH53="","",'Patrak C'!AH53)</f>
        <v/>
      </c>
      <c r="X52" s="290" t="str">
        <f>IF('Patrak C'!AI53="","",'Patrak C'!AI53)</f>
        <v/>
      </c>
      <c r="Y52" s="290" t="str">
        <f>IF('Patrak C'!AJ53="","",'Patrak C'!AJ53)</f>
        <v/>
      </c>
      <c r="Z52" s="330" t="str">
        <f t="shared" si="15"/>
        <v/>
      </c>
      <c r="AA52" s="278" t="str">
        <f t="shared" si="12"/>
        <v/>
      </c>
      <c r="AB52" s="280" t="str">
        <f>'Patrak B'!AS98</f>
        <v/>
      </c>
      <c r="AC52" s="278" t="str">
        <f t="shared" si="8"/>
        <v/>
      </c>
      <c r="AD52" s="326" t="str">
        <f t="shared" si="9"/>
        <v/>
      </c>
      <c r="AE52" s="278" t="str">
        <f t="shared" si="10"/>
        <v/>
      </c>
    </row>
    <row r="53" spans="1:31" s="230" customFormat="1" ht="19.95" customHeight="1" x14ac:dyDescent="0.3">
      <c r="A53" s="234" t="str">
        <f>'Student Data'!A51</f>
        <v/>
      </c>
      <c r="B53" s="316" t="str">
        <f>IF('Student Data'!B51="","",'Student Data'!B51)</f>
        <v/>
      </c>
      <c r="C53" s="256" t="str">
        <f>IF('Student Data'!C51="","",'Student Data'!C51)</f>
        <v/>
      </c>
      <c r="D53" s="276" t="str">
        <f>IF('Student Data'!D51="","",'Student Data'!D51)</f>
        <v/>
      </c>
      <c r="E53" s="212">
        <f>'Student Data'!E51</f>
        <v>0</v>
      </c>
      <c r="F53" s="188">
        <f>'Student Data'!F51</f>
        <v>0</v>
      </c>
      <c r="G53" s="297" t="str">
        <f>IF('Patrak C'!H54="","",'Patrak C'!H54)</f>
        <v/>
      </c>
      <c r="H53" s="290" t="str">
        <f>IF('Patrak C'!I54="","",'Patrak C'!I54)</f>
        <v/>
      </c>
      <c r="I53" s="290" t="str">
        <f>IF('Patrak C'!J54="","",'Patrak C'!J54)</f>
        <v/>
      </c>
      <c r="J53" s="291" t="str">
        <f t="shared" si="16"/>
        <v/>
      </c>
      <c r="K53" s="292" t="str">
        <f t="shared" si="1"/>
        <v/>
      </c>
      <c r="L53" s="319" t="str">
        <f>IF('Patrak C'!Q54="","",'Patrak C'!Q54)</f>
        <v/>
      </c>
      <c r="M53" s="290" t="str">
        <f>IF('Patrak C'!R54="","",'Patrak C'!R54)</f>
        <v/>
      </c>
      <c r="N53" s="290" t="str">
        <f>IF('Patrak C'!S54="","",'Patrak C'!S54)</f>
        <v/>
      </c>
      <c r="O53" s="291" t="str">
        <f t="shared" si="13"/>
        <v/>
      </c>
      <c r="P53" s="322" t="str">
        <f t="shared" si="3"/>
        <v/>
      </c>
      <c r="Q53" s="297" t="str">
        <f>IF('Patrak C'!Y54="","",'Patrak C'!Y54)</f>
        <v/>
      </c>
      <c r="R53" s="290" t="str">
        <f>IF('Patrak C'!Z54="","",'Patrak C'!Z54)</f>
        <v/>
      </c>
      <c r="S53" s="290" t="str">
        <f>IF('Patrak C'!AA54="","",'Patrak C'!AA54)</f>
        <v/>
      </c>
      <c r="T53" s="330" t="str">
        <f t="shared" si="14"/>
        <v/>
      </c>
      <c r="U53" s="278" t="str">
        <f t="shared" si="5"/>
        <v/>
      </c>
      <c r="V53" s="338" t="str">
        <f t="shared" si="6"/>
        <v/>
      </c>
      <c r="W53" s="297" t="str">
        <f>IF('Patrak C'!AH54="","",'Patrak C'!AH54)</f>
        <v/>
      </c>
      <c r="X53" s="290" t="str">
        <f>IF('Patrak C'!AI54="","",'Patrak C'!AI54)</f>
        <v/>
      </c>
      <c r="Y53" s="290" t="str">
        <f>IF('Patrak C'!AJ54="","",'Patrak C'!AJ54)</f>
        <v/>
      </c>
      <c r="Z53" s="330" t="str">
        <f t="shared" si="15"/>
        <v/>
      </c>
      <c r="AA53" s="278" t="str">
        <f t="shared" si="12"/>
        <v/>
      </c>
      <c r="AB53" s="280" t="str">
        <f>'Patrak B'!AS100</f>
        <v/>
      </c>
      <c r="AC53" s="278" t="str">
        <f t="shared" si="8"/>
        <v/>
      </c>
      <c r="AD53" s="326" t="str">
        <f t="shared" si="9"/>
        <v/>
      </c>
      <c r="AE53" s="278" t="str">
        <f t="shared" si="10"/>
        <v/>
      </c>
    </row>
    <row r="54" spans="1:31" s="230" customFormat="1" ht="19.95" customHeight="1" x14ac:dyDescent="0.3">
      <c r="A54" s="234" t="str">
        <f>'Student Data'!A52</f>
        <v/>
      </c>
      <c r="B54" s="316" t="str">
        <f>IF('Student Data'!B52="","",'Student Data'!B52)</f>
        <v/>
      </c>
      <c r="C54" s="256" t="str">
        <f>IF('Student Data'!C52="","",'Student Data'!C52)</f>
        <v/>
      </c>
      <c r="D54" s="276" t="str">
        <f>IF('Student Data'!D52="","",'Student Data'!D52)</f>
        <v/>
      </c>
      <c r="E54" s="212">
        <f>'Student Data'!E52</f>
        <v>0</v>
      </c>
      <c r="F54" s="188">
        <f>'Student Data'!F52</f>
        <v>0</v>
      </c>
      <c r="G54" s="297" t="str">
        <f>IF('Patrak C'!H55="","",'Patrak C'!H55)</f>
        <v/>
      </c>
      <c r="H54" s="290" t="str">
        <f>IF('Patrak C'!I55="","",'Patrak C'!I55)</f>
        <v/>
      </c>
      <c r="I54" s="290" t="str">
        <f>IF('Patrak C'!J55="","",'Patrak C'!J55)</f>
        <v/>
      </c>
      <c r="J54" s="291" t="str">
        <f t="shared" si="16"/>
        <v/>
      </c>
      <c r="K54" s="292" t="str">
        <f t="shared" si="1"/>
        <v/>
      </c>
      <c r="L54" s="319" t="str">
        <f>IF('Patrak C'!Q55="","",'Patrak C'!Q55)</f>
        <v/>
      </c>
      <c r="M54" s="290" t="str">
        <f>IF('Patrak C'!R55="","",'Patrak C'!R55)</f>
        <v/>
      </c>
      <c r="N54" s="290" t="str">
        <f>IF('Patrak C'!S55="","",'Patrak C'!S55)</f>
        <v/>
      </c>
      <c r="O54" s="291" t="str">
        <f t="shared" si="13"/>
        <v/>
      </c>
      <c r="P54" s="322" t="str">
        <f t="shared" si="3"/>
        <v/>
      </c>
      <c r="Q54" s="297" t="str">
        <f>IF('Patrak C'!Y55="","",'Patrak C'!Y55)</f>
        <v/>
      </c>
      <c r="R54" s="290" t="str">
        <f>IF('Patrak C'!Z55="","",'Patrak C'!Z55)</f>
        <v/>
      </c>
      <c r="S54" s="290" t="str">
        <f>IF('Patrak C'!AA55="","",'Patrak C'!AA55)</f>
        <v/>
      </c>
      <c r="T54" s="330" t="str">
        <f t="shared" si="14"/>
        <v/>
      </c>
      <c r="U54" s="278" t="str">
        <f t="shared" si="5"/>
        <v/>
      </c>
      <c r="V54" s="338" t="str">
        <f t="shared" si="6"/>
        <v/>
      </c>
      <c r="W54" s="297" t="str">
        <f>IF('Patrak C'!AH55="","",'Patrak C'!AH55)</f>
        <v/>
      </c>
      <c r="X54" s="290" t="str">
        <f>IF('Patrak C'!AI55="","",'Patrak C'!AI55)</f>
        <v/>
      </c>
      <c r="Y54" s="290" t="str">
        <f>IF('Patrak C'!AJ55="","",'Patrak C'!AJ55)</f>
        <v/>
      </c>
      <c r="Z54" s="330" t="str">
        <f t="shared" si="15"/>
        <v/>
      </c>
      <c r="AA54" s="278" t="str">
        <f t="shared" si="12"/>
        <v/>
      </c>
      <c r="AB54" s="280" t="str">
        <f>'Patrak B'!AS102</f>
        <v/>
      </c>
      <c r="AC54" s="278" t="str">
        <f t="shared" si="8"/>
        <v/>
      </c>
      <c r="AD54" s="326" t="str">
        <f t="shared" si="9"/>
        <v/>
      </c>
      <c r="AE54" s="278" t="str">
        <f t="shared" si="10"/>
        <v/>
      </c>
    </row>
    <row r="55" spans="1:31" s="230" customFormat="1" ht="19.95" customHeight="1" x14ac:dyDescent="0.3">
      <c r="A55" s="234" t="str">
        <f>'Student Data'!A53</f>
        <v/>
      </c>
      <c r="B55" s="316" t="str">
        <f>IF('Student Data'!B53="","",'Student Data'!B53)</f>
        <v/>
      </c>
      <c r="C55" s="256" t="str">
        <f>IF('Student Data'!C53="","",'Student Data'!C53)</f>
        <v/>
      </c>
      <c r="D55" s="276" t="str">
        <f>IF('Student Data'!D53="","",'Student Data'!D53)</f>
        <v/>
      </c>
      <c r="E55" s="212">
        <f>'Student Data'!E53</f>
        <v>0</v>
      </c>
      <c r="F55" s="188">
        <f>'Student Data'!F53</f>
        <v>0</v>
      </c>
      <c r="G55" s="297" t="str">
        <f>IF('Patrak C'!H56="","",'Patrak C'!H56)</f>
        <v/>
      </c>
      <c r="H55" s="290" t="str">
        <f>IF('Patrak C'!I56="","",'Patrak C'!I56)</f>
        <v/>
      </c>
      <c r="I55" s="290" t="str">
        <f>IF('Patrak C'!J56="","",'Patrak C'!J56)</f>
        <v/>
      </c>
      <c r="J55" s="291" t="str">
        <f t="shared" si="16"/>
        <v/>
      </c>
      <c r="K55" s="292" t="str">
        <f t="shared" si="1"/>
        <v/>
      </c>
      <c r="L55" s="319" t="str">
        <f>IF('Patrak C'!Q56="","",'Patrak C'!Q56)</f>
        <v/>
      </c>
      <c r="M55" s="290" t="str">
        <f>IF('Patrak C'!R56="","",'Patrak C'!R56)</f>
        <v/>
      </c>
      <c r="N55" s="290" t="str">
        <f>IF('Patrak C'!S56="","",'Patrak C'!S56)</f>
        <v/>
      </c>
      <c r="O55" s="291" t="str">
        <f t="shared" si="13"/>
        <v/>
      </c>
      <c r="P55" s="322" t="str">
        <f t="shared" si="3"/>
        <v/>
      </c>
      <c r="Q55" s="297" t="str">
        <f>IF('Patrak C'!Y56="","",'Patrak C'!Y56)</f>
        <v/>
      </c>
      <c r="R55" s="290" t="str">
        <f>IF('Patrak C'!Z56="","",'Patrak C'!Z56)</f>
        <v/>
      </c>
      <c r="S55" s="290" t="str">
        <f>IF('Patrak C'!AA56="","",'Patrak C'!AA56)</f>
        <v/>
      </c>
      <c r="T55" s="330" t="str">
        <f t="shared" si="14"/>
        <v/>
      </c>
      <c r="U55" s="278" t="str">
        <f t="shared" si="5"/>
        <v/>
      </c>
      <c r="V55" s="338" t="str">
        <f t="shared" si="6"/>
        <v/>
      </c>
      <c r="W55" s="297" t="str">
        <f>IF('Patrak C'!AH56="","",'Patrak C'!AH56)</f>
        <v/>
      </c>
      <c r="X55" s="290" t="str">
        <f>IF('Patrak C'!AI56="","",'Patrak C'!AI56)</f>
        <v/>
      </c>
      <c r="Y55" s="290" t="str">
        <f>IF('Patrak C'!AJ56="","",'Patrak C'!AJ56)</f>
        <v/>
      </c>
      <c r="Z55" s="330" t="str">
        <f t="shared" si="15"/>
        <v/>
      </c>
      <c r="AA55" s="278" t="str">
        <f t="shared" si="12"/>
        <v/>
      </c>
      <c r="AB55" s="280" t="str">
        <f>'Patrak B'!AS104</f>
        <v/>
      </c>
      <c r="AC55" s="278" t="str">
        <f t="shared" si="8"/>
        <v/>
      </c>
      <c r="AD55" s="326" t="str">
        <f t="shared" si="9"/>
        <v/>
      </c>
      <c r="AE55" s="278" t="str">
        <f t="shared" si="10"/>
        <v/>
      </c>
    </row>
    <row r="56" spans="1:31" s="230" customFormat="1" ht="19.95" customHeight="1" x14ac:dyDescent="0.3">
      <c r="A56" s="234" t="str">
        <f>'Student Data'!A54</f>
        <v/>
      </c>
      <c r="B56" s="316" t="str">
        <f>IF('Student Data'!B54="","",'Student Data'!B54)</f>
        <v/>
      </c>
      <c r="C56" s="256" t="str">
        <f>IF('Student Data'!C54="","",'Student Data'!C54)</f>
        <v/>
      </c>
      <c r="D56" s="276" t="str">
        <f>IF('Student Data'!D54="","",'Student Data'!D54)</f>
        <v/>
      </c>
      <c r="E56" s="212">
        <f>'Student Data'!E54</f>
        <v>0</v>
      </c>
      <c r="F56" s="188">
        <f>'Student Data'!F54</f>
        <v>0</v>
      </c>
      <c r="G56" s="297" t="str">
        <f>IF('Patrak C'!H57="","",'Patrak C'!H57)</f>
        <v/>
      </c>
      <c r="H56" s="290" t="str">
        <f>IF('Patrak C'!I57="","",'Patrak C'!I57)</f>
        <v/>
      </c>
      <c r="I56" s="290" t="str">
        <f>IF('Patrak C'!J57="","",'Patrak C'!J57)</f>
        <v/>
      </c>
      <c r="J56" s="291" t="str">
        <f t="shared" si="16"/>
        <v/>
      </c>
      <c r="K56" s="292" t="str">
        <f t="shared" si="1"/>
        <v/>
      </c>
      <c r="L56" s="319" t="str">
        <f>IF('Patrak C'!Q57="","",'Patrak C'!Q57)</f>
        <v/>
      </c>
      <c r="M56" s="290" t="str">
        <f>IF('Patrak C'!R57="","",'Patrak C'!R57)</f>
        <v/>
      </c>
      <c r="N56" s="290" t="str">
        <f>IF('Patrak C'!S57="","",'Patrak C'!S57)</f>
        <v/>
      </c>
      <c r="O56" s="291" t="str">
        <f t="shared" si="13"/>
        <v/>
      </c>
      <c r="P56" s="322" t="str">
        <f t="shared" si="3"/>
        <v/>
      </c>
      <c r="Q56" s="297" t="str">
        <f>IF('Patrak C'!Y57="","",'Patrak C'!Y57)</f>
        <v/>
      </c>
      <c r="R56" s="290" t="str">
        <f>IF('Patrak C'!Z57="","",'Patrak C'!Z57)</f>
        <v/>
      </c>
      <c r="S56" s="290" t="str">
        <f>IF('Patrak C'!AA57="","",'Patrak C'!AA57)</f>
        <v/>
      </c>
      <c r="T56" s="330" t="str">
        <f t="shared" si="14"/>
        <v/>
      </c>
      <c r="U56" s="278" t="str">
        <f t="shared" si="5"/>
        <v/>
      </c>
      <c r="V56" s="338" t="str">
        <f t="shared" si="6"/>
        <v/>
      </c>
      <c r="W56" s="297" t="str">
        <f>IF('Patrak C'!AH57="","",'Patrak C'!AH57)</f>
        <v/>
      </c>
      <c r="X56" s="290" t="str">
        <f>IF('Patrak C'!AI57="","",'Patrak C'!AI57)</f>
        <v/>
      </c>
      <c r="Y56" s="290" t="str">
        <f>IF('Patrak C'!AJ57="","",'Patrak C'!AJ57)</f>
        <v/>
      </c>
      <c r="Z56" s="330" t="str">
        <f t="shared" si="15"/>
        <v/>
      </c>
      <c r="AA56" s="278" t="str">
        <f t="shared" si="12"/>
        <v/>
      </c>
      <c r="AB56" s="280" t="str">
        <f>'Patrak B'!AS106</f>
        <v/>
      </c>
      <c r="AC56" s="278" t="str">
        <f t="shared" si="8"/>
        <v/>
      </c>
      <c r="AD56" s="326" t="str">
        <f t="shared" si="9"/>
        <v/>
      </c>
      <c r="AE56" s="278" t="str">
        <f t="shared" si="10"/>
        <v/>
      </c>
    </row>
    <row r="57" spans="1:31" s="230" customFormat="1" ht="19.95" customHeight="1" x14ac:dyDescent="0.3">
      <c r="A57" s="234" t="str">
        <f>'Student Data'!A55</f>
        <v/>
      </c>
      <c r="B57" s="316" t="str">
        <f>IF('Student Data'!B55="","",'Student Data'!B55)</f>
        <v/>
      </c>
      <c r="C57" s="256" t="str">
        <f>IF('Student Data'!C55="","",'Student Data'!C55)</f>
        <v/>
      </c>
      <c r="D57" s="276" t="str">
        <f>IF('Student Data'!D55="","",'Student Data'!D55)</f>
        <v/>
      </c>
      <c r="E57" s="212">
        <f>'Student Data'!E55</f>
        <v>0</v>
      </c>
      <c r="F57" s="188">
        <f>'Student Data'!F55</f>
        <v>0</v>
      </c>
      <c r="G57" s="297" t="str">
        <f>IF('Patrak C'!H58="","",'Patrak C'!H58)</f>
        <v/>
      </c>
      <c r="H57" s="290" t="str">
        <f>IF('Patrak C'!I58="","",'Patrak C'!I58)</f>
        <v/>
      </c>
      <c r="I57" s="290" t="str">
        <f>IF('Patrak C'!J58="","",'Patrak C'!J58)</f>
        <v/>
      </c>
      <c r="J57" s="291" t="str">
        <f t="shared" si="16"/>
        <v/>
      </c>
      <c r="K57" s="292" t="str">
        <f t="shared" si="1"/>
        <v/>
      </c>
      <c r="L57" s="319" t="str">
        <f>IF('Patrak C'!Q58="","",'Patrak C'!Q58)</f>
        <v/>
      </c>
      <c r="M57" s="290" t="str">
        <f>IF('Patrak C'!R58="","",'Patrak C'!R58)</f>
        <v/>
      </c>
      <c r="N57" s="290" t="str">
        <f>IF('Patrak C'!S58="","",'Patrak C'!S58)</f>
        <v/>
      </c>
      <c r="O57" s="291" t="str">
        <f t="shared" si="13"/>
        <v/>
      </c>
      <c r="P57" s="322" t="str">
        <f t="shared" si="3"/>
        <v/>
      </c>
      <c r="Q57" s="297" t="str">
        <f>IF('Patrak C'!Y58="","",'Patrak C'!Y58)</f>
        <v/>
      </c>
      <c r="R57" s="290" t="str">
        <f>IF('Patrak C'!Z58="","",'Patrak C'!Z58)</f>
        <v/>
      </c>
      <c r="S57" s="290" t="str">
        <f>IF('Patrak C'!AA58="","",'Patrak C'!AA58)</f>
        <v/>
      </c>
      <c r="T57" s="330" t="str">
        <f t="shared" si="14"/>
        <v/>
      </c>
      <c r="U57" s="278" t="str">
        <f t="shared" si="5"/>
        <v/>
      </c>
      <c r="V57" s="338" t="str">
        <f t="shared" si="6"/>
        <v/>
      </c>
      <c r="W57" s="297" t="str">
        <f>IF('Patrak C'!AH58="","",'Patrak C'!AH58)</f>
        <v/>
      </c>
      <c r="X57" s="290" t="str">
        <f>IF('Patrak C'!AI58="","",'Patrak C'!AI58)</f>
        <v/>
      </c>
      <c r="Y57" s="290" t="str">
        <f>IF('Patrak C'!AJ58="","",'Patrak C'!AJ58)</f>
        <v/>
      </c>
      <c r="Z57" s="330" t="str">
        <f t="shared" si="15"/>
        <v/>
      </c>
      <c r="AA57" s="278" t="str">
        <f t="shared" si="12"/>
        <v/>
      </c>
      <c r="AB57" s="280" t="str">
        <f>'Patrak B'!AS108</f>
        <v/>
      </c>
      <c r="AC57" s="278" t="str">
        <f t="shared" si="8"/>
        <v/>
      </c>
      <c r="AD57" s="326" t="str">
        <f t="shared" si="9"/>
        <v/>
      </c>
      <c r="AE57" s="278" t="str">
        <f t="shared" si="10"/>
        <v/>
      </c>
    </row>
    <row r="58" spans="1:31" s="230" customFormat="1" ht="19.95" customHeight="1" x14ac:dyDescent="0.3">
      <c r="A58" s="234" t="str">
        <f>'Student Data'!A56</f>
        <v/>
      </c>
      <c r="B58" s="316" t="str">
        <f>IF('Student Data'!B56="","",'Student Data'!B56)</f>
        <v/>
      </c>
      <c r="C58" s="256" t="str">
        <f>IF('Student Data'!C56="","",'Student Data'!C56)</f>
        <v/>
      </c>
      <c r="D58" s="276" t="str">
        <f>IF('Student Data'!D56="","",'Student Data'!D56)</f>
        <v/>
      </c>
      <c r="E58" s="212">
        <f>'Student Data'!E56</f>
        <v>0</v>
      </c>
      <c r="F58" s="188">
        <f>'Student Data'!F56</f>
        <v>0</v>
      </c>
      <c r="G58" s="297" t="str">
        <f>IF('Patrak C'!H59="","",'Patrak C'!H59)</f>
        <v/>
      </c>
      <c r="H58" s="290" t="str">
        <f>IF('Patrak C'!I59="","",'Patrak C'!I59)</f>
        <v/>
      </c>
      <c r="I58" s="290" t="str">
        <f>IF('Patrak C'!J59="","",'Patrak C'!J59)</f>
        <v/>
      </c>
      <c r="J58" s="291" t="str">
        <f t="shared" si="16"/>
        <v/>
      </c>
      <c r="K58" s="292" t="str">
        <f t="shared" si="1"/>
        <v/>
      </c>
      <c r="L58" s="319" t="str">
        <f>IF('Patrak C'!Q59="","",'Patrak C'!Q59)</f>
        <v/>
      </c>
      <c r="M58" s="290" t="str">
        <f>IF('Patrak C'!R59="","",'Patrak C'!R59)</f>
        <v/>
      </c>
      <c r="N58" s="290" t="str">
        <f>IF('Patrak C'!S59="","",'Patrak C'!S59)</f>
        <v/>
      </c>
      <c r="O58" s="291" t="str">
        <f t="shared" si="13"/>
        <v/>
      </c>
      <c r="P58" s="322" t="str">
        <f t="shared" si="3"/>
        <v/>
      </c>
      <c r="Q58" s="297" t="str">
        <f>IF('Patrak C'!Y59="","",'Patrak C'!Y59)</f>
        <v/>
      </c>
      <c r="R58" s="290" t="str">
        <f>IF('Patrak C'!Z59="","",'Patrak C'!Z59)</f>
        <v/>
      </c>
      <c r="S58" s="290" t="str">
        <f>IF('Patrak C'!AA59="","",'Patrak C'!AA59)</f>
        <v/>
      </c>
      <c r="T58" s="330" t="str">
        <f t="shared" si="14"/>
        <v/>
      </c>
      <c r="U58" s="278" t="str">
        <f t="shared" si="5"/>
        <v/>
      </c>
      <c r="V58" s="338" t="str">
        <f t="shared" si="6"/>
        <v/>
      </c>
      <c r="W58" s="297" t="str">
        <f>IF('Patrak C'!AH59="","",'Patrak C'!AH59)</f>
        <v/>
      </c>
      <c r="X58" s="290" t="str">
        <f>IF('Patrak C'!AI59="","",'Patrak C'!AI59)</f>
        <v/>
      </c>
      <c r="Y58" s="290" t="str">
        <f>IF('Patrak C'!AJ59="","",'Patrak C'!AJ59)</f>
        <v/>
      </c>
      <c r="Z58" s="330" t="str">
        <f t="shared" si="15"/>
        <v/>
      </c>
      <c r="AA58" s="278" t="str">
        <f t="shared" si="12"/>
        <v/>
      </c>
      <c r="AB58" s="280" t="str">
        <f>'Patrak B'!AS110</f>
        <v/>
      </c>
      <c r="AC58" s="278" t="str">
        <f t="shared" si="8"/>
        <v/>
      </c>
      <c r="AD58" s="326" t="str">
        <f t="shared" si="9"/>
        <v/>
      </c>
      <c r="AE58" s="278" t="str">
        <f t="shared" si="10"/>
        <v/>
      </c>
    </row>
    <row r="59" spans="1:31" s="230" customFormat="1" ht="19.95" customHeight="1" x14ac:dyDescent="0.3">
      <c r="A59" s="234" t="str">
        <f>'Student Data'!A57</f>
        <v/>
      </c>
      <c r="B59" s="316" t="str">
        <f>IF('Student Data'!B57="","",'Student Data'!B57)</f>
        <v/>
      </c>
      <c r="C59" s="256" t="str">
        <f>IF('Student Data'!C57="","",'Student Data'!C57)</f>
        <v/>
      </c>
      <c r="D59" s="276" t="str">
        <f>IF('Student Data'!D57="","",'Student Data'!D57)</f>
        <v/>
      </c>
      <c r="E59" s="212">
        <f>'Student Data'!E57</f>
        <v>0</v>
      </c>
      <c r="F59" s="188">
        <f>'Student Data'!F57</f>
        <v>0</v>
      </c>
      <c r="G59" s="297" t="str">
        <f>IF('Patrak C'!H60="","",'Patrak C'!H60)</f>
        <v/>
      </c>
      <c r="H59" s="290" t="str">
        <f>IF('Patrak C'!I60="","",'Patrak C'!I60)</f>
        <v/>
      </c>
      <c r="I59" s="290" t="str">
        <f>IF('Patrak C'!J60="","",'Patrak C'!J60)</f>
        <v/>
      </c>
      <c r="J59" s="291" t="str">
        <f t="shared" si="16"/>
        <v/>
      </c>
      <c r="K59" s="292" t="str">
        <f t="shared" si="1"/>
        <v/>
      </c>
      <c r="L59" s="319" t="str">
        <f>IF('Patrak C'!Q60="","",'Patrak C'!Q60)</f>
        <v/>
      </c>
      <c r="M59" s="290" t="str">
        <f>IF('Patrak C'!R60="","",'Patrak C'!R60)</f>
        <v/>
      </c>
      <c r="N59" s="290" t="str">
        <f>IF('Patrak C'!S60="","",'Patrak C'!S60)</f>
        <v/>
      </c>
      <c r="O59" s="291" t="str">
        <f t="shared" si="13"/>
        <v/>
      </c>
      <c r="P59" s="322" t="str">
        <f t="shared" si="3"/>
        <v/>
      </c>
      <c r="Q59" s="297" t="str">
        <f>IF('Patrak C'!Y60="","",'Patrak C'!Y60)</f>
        <v/>
      </c>
      <c r="R59" s="290" t="str">
        <f>IF('Patrak C'!Z60="","",'Patrak C'!Z60)</f>
        <v/>
      </c>
      <c r="S59" s="290" t="str">
        <f>IF('Patrak C'!AA60="","",'Patrak C'!AA60)</f>
        <v/>
      </c>
      <c r="T59" s="330" t="str">
        <f t="shared" si="14"/>
        <v/>
      </c>
      <c r="U59" s="278" t="str">
        <f t="shared" si="5"/>
        <v/>
      </c>
      <c r="V59" s="338" t="str">
        <f t="shared" si="6"/>
        <v/>
      </c>
      <c r="W59" s="297" t="str">
        <f>IF('Patrak C'!AH60="","",'Patrak C'!AH60)</f>
        <v/>
      </c>
      <c r="X59" s="290" t="str">
        <f>IF('Patrak C'!AI60="","",'Patrak C'!AI60)</f>
        <v/>
      </c>
      <c r="Y59" s="290" t="str">
        <f>IF('Patrak C'!AJ60="","",'Patrak C'!AJ60)</f>
        <v/>
      </c>
      <c r="Z59" s="330" t="str">
        <f t="shared" si="15"/>
        <v/>
      </c>
      <c r="AA59" s="278" t="str">
        <f t="shared" si="12"/>
        <v/>
      </c>
      <c r="AB59" s="280" t="str">
        <f>'Patrak B'!AS112</f>
        <v/>
      </c>
      <c r="AC59" s="278" t="str">
        <f t="shared" si="8"/>
        <v/>
      </c>
      <c r="AD59" s="326" t="str">
        <f t="shared" si="9"/>
        <v/>
      </c>
      <c r="AE59" s="278" t="str">
        <f t="shared" si="10"/>
        <v/>
      </c>
    </row>
    <row r="60" spans="1:31" s="230" customFormat="1" ht="19.95" customHeight="1" x14ac:dyDescent="0.3">
      <c r="A60" s="234" t="str">
        <f>'Student Data'!A58</f>
        <v/>
      </c>
      <c r="B60" s="316" t="str">
        <f>IF('Student Data'!B58="","",'Student Data'!B58)</f>
        <v/>
      </c>
      <c r="C60" s="256" t="str">
        <f>IF('Student Data'!C58="","",'Student Data'!C58)</f>
        <v/>
      </c>
      <c r="D60" s="276" t="str">
        <f>IF('Student Data'!D58="","",'Student Data'!D58)</f>
        <v/>
      </c>
      <c r="E60" s="212">
        <f>'Student Data'!E58</f>
        <v>0</v>
      </c>
      <c r="F60" s="188">
        <f>'Student Data'!F58</f>
        <v>0</v>
      </c>
      <c r="G60" s="297" t="str">
        <f>IF('Patrak C'!H61="","",'Patrak C'!H61)</f>
        <v/>
      </c>
      <c r="H60" s="290" t="str">
        <f>IF('Patrak C'!I61="","",'Patrak C'!I61)</f>
        <v/>
      </c>
      <c r="I60" s="290" t="str">
        <f>IF('Patrak C'!J61="","",'Patrak C'!J61)</f>
        <v/>
      </c>
      <c r="J60" s="291" t="str">
        <f t="shared" si="16"/>
        <v/>
      </c>
      <c r="K60" s="292" t="str">
        <f t="shared" si="1"/>
        <v/>
      </c>
      <c r="L60" s="319" t="str">
        <f>IF('Patrak C'!Q61="","",'Patrak C'!Q61)</f>
        <v/>
      </c>
      <c r="M60" s="290" t="str">
        <f>IF('Patrak C'!R61="","",'Patrak C'!R61)</f>
        <v/>
      </c>
      <c r="N60" s="290" t="str">
        <f>IF('Patrak C'!S61="","",'Patrak C'!S61)</f>
        <v/>
      </c>
      <c r="O60" s="291" t="str">
        <f t="shared" si="13"/>
        <v/>
      </c>
      <c r="P60" s="322" t="str">
        <f t="shared" si="3"/>
        <v/>
      </c>
      <c r="Q60" s="297" t="str">
        <f>IF('Patrak C'!Y61="","",'Patrak C'!Y61)</f>
        <v/>
      </c>
      <c r="R60" s="290" t="str">
        <f>IF('Patrak C'!Z61="","",'Patrak C'!Z61)</f>
        <v/>
      </c>
      <c r="S60" s="290" t="str">
        <f>IF('Patrak C'!AA61="","",'Patrak C'!AA61)</f>
        <v/>
      </c>
      <c r="T60" s="330" t="str">
        <f t="shared" si="14"/>
        <v/>
      </c>
      <c r="U60" s="278" t="str">
        <f t="shared" si="5"/>
        <v/>
      </c>
      <c r="V60" s="338" t="str">
        <f t="shared" si="6"/>
        <v/>
      </c>
      <c r="W60" s="297" t="str">
        <f>IF('Patrak C'!AH61="","",'Patrak C'!AH61)</f>
        <v/>
      </c>
      <c r="X60" s="290" t="str">
        <f>IF('Patrak C'!AI61="","",'Patrak C'!AI61)</f>
        <v/>
      </c>
      <c r="Y60" s="290" t="str">
        <f>IF('Patrak C'!AJ61="","",'Patrak C'!AJ61)</f>
        <v/>
      </c>
      <c r="Z60" s="330" t="str">
        <f t="shared" si="15"/>
        <v/>
      </c>
      <c r="AA60" s="278" t="str">
        <f t="shared" si="12"/>
        <v/>
      </c>
      <c r="AB60" s="280" t="str">
        <f>'Patrak B'!AS114</f>
        <v/>
      </c>
      <c r="AC60" s="278" t="str">
        <f t="shared" si="8"/>
        <v/>
      </c>
      <c r="AD60" s="326" t="str">
        <f t="shared" si="9"/>
        <v/>
      </c>
      <c r="AE60" s="278" t="str">
        <f t="shared" si="10"/>
        <v/>
      </c>
    </row>
    <row r="61" spans="1:31" s="230" customFormat="1" ht="19.95" customHeight="1" x14ac:dyDescent="0.3">
      <c r="A61" s="234" t="str">
        <f>'Student Data'!A59</f>
        <v/>
      </c>
      <c r="B61" s="316" t="str">
        <f>IF('Student Data'!B59="","",'Student Data'!B59)</f>
        <v/>
      </c>
      <c r="C61" s="256" t="str">
        <f>IF('Student Data'!C59="","",'Student Data'!C59)</f>
        <v/>
      </c>
      <c r="D61" s="276" t="str">
        <f>IF('Student Data'!D59="","",'Student Data'!D59)</f>
        <v/>
      </c>
      <c r="E61" s="212">
        <f>'Student Data'!E59</f>
        <v>0</v>
      </c>
      <c r="F61" s="188">
        <f>'Student Data'!F59</f>
        <v>0</v>
      </c>
      <c r="G61" s="297" t="str">
        <f>IF('Patrak C'!H62="","",'Patrak C'!H62)</f>
        <v/>
      </c>
      <c r="H61" s="290" t="str">
        <f>IF('Patrak C'!I62="","",'Patrak C'!I62)</f>
        <v/>
      </c>
      <c r="I61" s="290" t="str">
        <f>IF('Patrak C'!J62="","",'Patrak C'!J62)</f>
        <v/>
      </c>
      <c r="J61" s="291" t="str">
        <f t="shared" si="16"/>
        <v/>
      </c>
      <c r="K61" s="292" t="str">
        <f t="shared" si="1"/>
        <v/>
      </c>
      <c r="L61" s="319" t="str">
        <f>IF('Patrak C'!Q62="","",'Patrak C'!Q62)</f>
        <v/>
      </c>
      <c r="M61" s="290" t="str">
        <f>IF('Patrak C'!R62="","",'Patrak C'!R62)</f>
        <v/>
      </c>
      <c r="N61" s="290" t="str">
        <f>IF('Patrak C'!S62="","",'Patrak C'!S62)</f>
        <v/>
      </c>
      <c r="O61" s="291" t="str">
        <f t="shared" si="13"/>
        <v/>
      </c>
      <c r="P61" s="322" t="str">
        <f t="shared" si="3"/>
        <v/>
      </c>
      <c r="Q61" s="297" t="str">
        <f>IF('Patrak C'!Y62="","",'Patrak C'!Y62)</f>
        <v/>
      </c>
      <c r="R61" s="290" t="str">
        <f>IF('Patrak C'!Z62="","",'Patrak C'!Z62)</f>
        <v/>
      </c>
      <c r="S61" s="290" t="str">
        <f>IF('Patrak C'!AA62="","",'Patrak C'!AA62)</f>
        <v/>
      </c>
      <c r="T61" s="330" t="str">
        <f t="shared" si="14"/>
        <v/>
      </c>
      <c r="U61" s="278" t="str">
        <f t="shared" si="5"/>
        <v/>
      </c>
      <c r="V61" s="338" t="str">
        <f t="shared" si="6"/>
        <v/>
      </c>
      <c r="W61" s="297" t="str">
        <f>IF('Patrak C'!AH62="","",'Patrak C'!AH62)</f>
        <v/>
      </c>
      <c r="X61" s="290" t="str">
        <f>IF('Patrak C'!AI62="","",'Patrak C'!AI62)</f>
        <v/>
      </c>
      <c r="Y61" s="290" t="str">
        <f>IF('Patrak C'!AJ62="","",'Patrak C'!AJ62)</f>
        <v/>
      </c>
      <c r="Z61" s="330" t="str">
        <f t="shared" si="15"/>
        <v/>
      </c>
      <c r="AA61" s="278" t="str">
        <f t="shared" si="12"/>
        <v/>
      </c>
      <c r="AB61" s="280" t="str">
        <f>'Patrak B'!AS116</f>
        <v/>
      </c>
      <c r="AC61" s="278" t="str">
        <f t="shared" si="8"/>
        <v/>
      </c>
      <c r="AD61" s="326" t="str">
        <f t="shared" si="9"/>
        <v/>
      </c>
      <c r="AE61" s="278" t="str">
        <f t="shared" si="10"/>
        <v/>
      </c>
    </row>
    <row r="62" spans="1:31" s="230" customFormat="1" ht="19.95" customHeight="1" x14ac:dyDescent="0.3">
      <c r="A62" s="234" t="str">
        <f>'Student Data'!A60</f>
        <v/>
      </c>
      <c r="B62" s="316" t="str">
        <f>IF('Student Data'!B60="","",'Student Data'!B60)</f>
        <v/>
      </c>
      <c r="C62" s="256" t="str">
        <f>IF('Student Data'!C60="","",'Student Data'!C60)</f>
        <v/>
      </c>
      <c r="D62" s="276" t="str">
        <f>IF('Student Data'!D60="","",'Student Data'!D60)</f>
        <v/>
      </c>
      <c r="E62" s="212">
        <f>'Student Data'!E60</f>
        <v>0</v>
      </c>
      <c r="F62" s="188">
        <f>'Student Data'!F60</f>
        <v>0</v>
      </c>
      <c r="G62" s="297" t="str">
        <f>IF('Patrak C'!H63="","",'Patrak C'!H63)</f>
        <v/>
      </c>
      <c r="H62" s="290" t="str">
        <f>IF('Patrak C'!I63="","",'Patrak C'!I63)</f>
        <v/>
      </c>
      <c r="I62" s="290" t="str">
        <f>IF('Patrak C'!J63="","",'Patrak C'!J63)</f>
        <v/>
      </c>
      <c r="J62" s="291" t="str">
        <f t="shared" si="16"/>
        <v/>
      </c>
      <c r="K62" s="292" t="str">
        <f t="shared" si="1"/>
        <v/>
      </c>
      <c r="L62" s="319" t="str">
        <f>IF('Patrak C'!Q63="","",'Patrak C'!Q63)</f>
        <v/>
      </c>
      <c r="M62" s="290" t="str">
        <f>IF('Patrak C'!R63="","",'Patrak C'!R63)</f>
        <v/>
      </c>
      <c r="N62" s="290" t="str">
        <f>IF('Patrak C'!S63="","",'Patrak C'!S63)</f>
        <v/>
      </c>
      <c r="O62" s="291" t="str">
        <f t="shared" si="13"/>
        <v/>
      </c>
      <c r="P62" s="322" t="str">
        <f t="shared" si="3"/>
        <v/>
      </c>
      <c r="Q62" s="297" t="str">
        <f>IF('Patrak C'!Y63="","",'Patrak C'!Y63)</f>
        <v/>
      </c>
      <c r="R62" s="290" t="str">
        <f>IF('Patrak C'!Z63="","",'Patrak C'!Z63)</f>
        <v/>
      </c>
      <c r="S62" s="290" t="str">
        <f>IF('Patrak C'!AA63="","",'Patrak C'!AA63)</f>
        <v/>
      </c>
      <c r="T62" s="330" t="str">
        <f t="shared" si="14"/>
        <v/>
      </c>
      <c r="U62" s="278" t="str">
        <f t="shared" si="5"/>
        <v/>
      </c>
      <c r="V62" s="338" t="str">
        <f t="shared" si="6"/>
        <v/>
      </c>
      <c r="W62" s="297" t="str">
        <f>IF('Patrak C'!AH63="","",'Patrak C'!AH63)</f>
        <v/>
      </c>
      <c r="X62" s="290" t="str">
        <f>IF('Patrak C'!AI63="","",'Patrak C'!AI63)</f>
        <v/>
      </c>
      <c r="Y62" s="290" t="str">
        <f>IF('Patrak C'!AJ63="","",'Patrak C'!AJ63)</f>
        <v/>
      </c>
      <c r="Z62" s="330" t="str">
        <f t="shared" si="15"/>
        <v/>
      </c>
      <c r="AA62" s="278" t="str">
        <f t="shared" si="12"/>
        <v/>
      </c>
      <c r="AB62" s="280" t="str">
        <f>'Patrak B'!AS118</f>
        <v/>
      </c>
      <c r="AC62" s="278" t="str">
        <f t="shared" si="8"/>
        <v/>
      </c>
      <c r="AD62" s="326" t="str">
        <f t="shared" si="9"/>
        <v/>
      </c>
      <c r="AE62" s="278" t="str">
        <f t="shared" si="10"/>
        <v/>
      </c>
    </row>
    <row r="63" spans="1:31" s="230" customFormat="1" ht="19.95" customHeight="1" x14ac:dyDescent="0.3">
      <c r="A63" s="234" t="str">
        <f>'Student Data'!A61</f>
        <v/>
      </c>
      <c r="B63" s="316" t="str">
        <f>IF('Student Data'!B61="","",'Student Data'!B61)</f>
        <v/>
      </c>
      <c r="C63" s="256" t="str">
        <f>IF('Student Data'!C61="","",'Student Data'!C61)</f>
        <v/>
      </c>
      <c r="D63" s="276" t="str">
        <f>IF('Student Data'!D61="","",'Student Data'!D61)</f>
        <v/>
      </c>
      <c r="E63" s="212">
        <f>'Student Data'!E61</f>
        <v>0</v>
      </c>
      <c r="F63" s="188">
        <f>'Student Data'!F61</f>
        <v>0</v>
      </c>
      <c r="G63" s="297" t="str">
        <f>IF('Patrak C'!H64="","",'Patrak C'!H64)</f>
        <v/>
      </c>
      <c r="H63" s="290" t="str">
        <f>IF('Patrak C'!I64="","",'Patrak C'!I64)</f>
        <v/>
      </c>
      <c r="I63" s="290" t="str">
        <f>IF('Patrak C'!J64="","",'Patrak C'!J64)</f>
        <v/>
      </c>
      <c r="J63" s="291" t="str">
        <f t="shared" si="16"/>
        <v/>
      </c>
      <c r="K63" s="292" t="str">
        <f t="shared" si="1"/>
        <v/>
      </c>
      <c r="L63" s="319" t="str">
        <f>IF('Patrak C'!Q64="","",'Patrak C'!Q64)</f>
        <v/>
      </c>
      <c r="M63" s="290" t="str">
        <f>IF('Patrak C'!R64="","",'Patrak C'!R64)</f>
        <v/>
      </c>
      <c r="N63" s="290" t="str">
        <f>IF('Patrak C'!S64="","",'Patrak C'!S64)</f>
        <v/>
      </c>
      <c r="O63" s="291" t="str">
        <f t="shared" si="13"/>
        <v/>
      </c>
      <c r="P63" s="322" t="str">
        <f t="shared" si="3"/>
        <v/>
      </c>
      <c r="Q63" s="297" t="str">
        <f>IF('Patrak C'!Y64="","",'Patrak C'!Y64)</f>
        <v/>
      </c>
      <c r="R63" s="290" t="str">
        <f>IF('Patrak C'!Z64="","",'Patrak C'!Z64)</f>
        <v/>
      </c>
      <c r="S63" s="290" t="str">
        <f>IF('Patrak C'!AA64="","",'Patrak C'!AA64)</f>
        <v/>
      </c>
      <c r="T63" s="330" t="str">
        <f t="shared" si="14"/>
        <v/>
      </c>
      <c r="U63" s="278" t="str">
        <f t="shared" si="5"/>
        <v/>
      </c>
      <c r="V63" s="338" t="str">
        <f t="shared" si="6"/>
        <v/>
      </c>
      <c r="W63" s="297" t="str">
        <f>IF('Patrak C'!AH64="","",'Patrak C'!AH64)</f>
        <v/>
      </c>
      <c r="X63" s="290" t="str">
        <f>IF('Patrak C'!AI64="","",'Patrak C'!AI64)</f>
        <v/>
      </c>
      <c r="Y63" s="290" t="str">
        <f>IF('Patrak C'!AJ64="","",'Patrak C'!AJ64)</f>
        <v/>
      </c>
      <c r="Z63" s="330" t="str">
        <f t="shared" si="15"/>
        <v/>
      </c>
      <c r="AA63" s="278" t="str">
        <f t="shared" si="12"/>
        <v/>
      </c>
      <c r="AB63" s="280" t="str">
        <f>'Patrak B'!AS120</f>
        <v/>
      </c>
      <c r="AC63" s="278" t="str">
        <f t="shared" si="8"/>
        <v/>
      </c>
      <c r="AD63" s="326" t="str">
        <f t="shared" si="9"/>
        <v/>
      </c>
      <c r="AE63" s="278" t="str">
        <f t="shared" si="10"/>
        <v/>
      </c>
    </row>
    <row r="64" spans="1:31" s="230" customFormat="1" ht="19.95" customHeight="1" x14ac:dyDescent="0.3">
      <c r="A64" s="234" t="str">
        <f>'Student Data'!A62</f>
        <v/>
      </c>
      <c r="B64" s="316" t="str">
        <f>IF('Student Data'!B62="","",'Student Data'!B62)</f>
        <v/>
      </c>
      <c r="C64" s="256" t="str">
        <f>IF('Student Data'!C62="","",'Student Data'!C62)</f>
        <v/>
      </c>
      <c r="D64" s="276" t="str">
        <f>IF('Student Data'!D62="","",'Student Data'!D62)</f>
        <v/>
      </c>
      <c r="E64" s="212">
        <f>'Student Data'!E62</f>
        <v>0</v>
      </c>
      <c r="F64" s="188">
        <f>'Student Data'!F62</f>
        <v>0</v>
      </c>
      <c r="G64" s="297" t="str">
        <f>IF('Patrak C'!H65="","",'Patrak C'!H65)</f>
        <v/>
      </c>
      <c r="H64" s="290" t="str">
        <f>IF('Patrak C'!I65="","",'Patrak C'!I65)</f>
        <v/>
      </c>
      <c r="I64" s="290" t="str">
        <f>IF('Patrak C'!J65="","",'Patrak C'!J65)</f>
        <v/>
      </c>
      <c r="J64" s="291" t="str">
        <f t="shared" si="16"/>
        <v/>
      </c>
      <c r="K64" s="292" t="str">
        <f t="shared" si="1"/>
        <v/>
      </c>
      <c r="L64" s="319" t="str">
        <f>IF('Patrak C'!Q65="","",'Patrak C'!Q65)</f>
        <v/>
      </c>
      <c r="M64" s="290" t="str">
        <f>IF('Patrak C'!R65="","",'Patrak C'!R65)</f>
        <v/>
      </c>
      <c r="N64" s="290" t="str">
        <f>IF('Patrak C'!S65="","",'Patrak C'!S65)</f>
        <v/>
      </c>
      <c r="O64" s="291" t="str">
        <f t="shared" si="13"/>
        <v/>
      </c>
      <c r="P64" s="322" t="str">
        <f t="shared" si="3"/>
        <v/>
      </c>
      <c r="Q64" s="297" t="str">
        <f>IF('Patrak C'!Y65="","",'Patrak C'!Y65)</f>
        <v/>
      </c>
      <c r="R64" s="290" t="str">
        <f>IF('Patrak C'!Z65="","",'Patrak C'!Z65)</f>
        <v/>
      </c>
      <c r="S64" s="290" t="str">
        <f>IF('Patrak C'!AA65="","",'Patrak C'!AA65)</f>
        <v/>
      </c>
      <c r="T64" s="330" t="str">
        <f t="shared" si="14"/>
        <v/>
      </c>
      <c r="U64" s="278" t="str">
        <f t="shared" si="5"/>
        <v/>
      </c>
      <c r="V64" s="338" t="str">
        <f t="shared" si="6"/>
        <v/>
      </c>
      <c r="W64" s="297" t="str">
        <f>IF('Patrak C'!AH65="","",'Patrak C'!AH65)</f>
        <v/>
      </c>
      <c r="X64" s="290" t="str">
        <f>IF('Patrak C'!AI65="","",'Patrak C'!AI65)</f>
        <v/>
      </c>
      <c r="Y64" s="290" t="str">
        <f>IF('Patrak C'!AJ65="","",'Patrak C'!AJ65)</f>
        <v/>
      </c>
      <c r="Z64" s="330" t="str">
        <f t="shared" si="15"/>
        <v/>
      </c>
      <c r="AA64" s="278" t="str">
        <f t="shared" si="12"/>
        <v/>
      </c>
      <c r="AB64" s="280" t="str">
        <f>'Patrak B'!AS122</f>
        <v/>
      </c>
      <c r="AC64" s="278" t="str">
        <f t="shared" si="8"/>
        <v/>
      </c>
      <c r="AD64" s="326" t="str">
        <f t="shared" si="9"/>
        <v/>
      </c>
      <c r="AE64" s="278" t="str">
        <f t="shared" si="10"/>
        <v/>
      </c>
    </row>
    <row r="65" spans="1:31" s="230" customFormat="1" ht="19.95" customHeight="1" x14ac:dyDescent="0.3">
      <c r="A65" s="234" t="str">
        <f>'Student Data'!A63</f>
        <v/>
      </c>
      <c r="B65" s="316" t="str">
        <f>IF('Student Data'!B63="","",'Student Data'!B63)</f>
        <v/>
      </c>
      <c r="C65" s="256" t="str">
        <f>IF('Student Data'!C63="","",'Student Data'!C63)</f>
        <v/>
      </c>
      <c r="D65" s="276" t="str">
        <f>IF('Student Data'!D63="","",'Student Data'!D63)</f>
        <v/>
      </c>
      <c r="E65" s="212">
        <f>'Student Data'!E63</f>
        <v>0</v>
      </c>
      <c r="F65" s="188">
        <f>'Student Data'!F63</f>
        <v>0</v>
      </c>
      <c r="G65" s="297" t="str">
        <f>IF('Patrak C'!H66="","",'Patrak C'!H66)</f>
        <v/>
      </c>
      <c r="H65" s="290" t="str">
        <f>IF('Patrak C'!I66="","",'Patrak C'!I66)</f>
        <v/>
      </c>
      <c r="I65" s="290" t="str">
        <f>IF('Patrak C'!J66="","",'Patrak C'!J66)</f>
        <v/>
      </c>
      <c r="J65" s="291" t="str">
        <f t="shared" si="16"/>
        <v/>
      </c>
      <c r="K65" s="292" t="str">
        <f t="shared" si="1"/>
        <v/>
      </c>
      <c r="L65" s="319" t="str">
        <f>IF('Patrak C'!Q66="","",'Patrak C'!Q66)</f>
        <v/>
      </c>
      <c r="M65" s="290" t="str">
        <f>IF('Patrak C'!R66="","",'Patrak C'!R66)</f>
        <v/>
      </c>
      <c r="N65" s="290" t="str">
        <f>IF('Patrak C'!S66="","",'Patrak C'!S66)</f>
        <v/>
      </c>
      <c r="O65" s="291" t="str">
        <f t="shared" si="13"/>
        <v/>
      </c>
      <c r="P65" s="322" t="str">
        <f t="shared" si="3"/>
        <v/>
      </c>
      <c r="Q65" s="297" t="str">
        <f>IF('Patrak C'!Y66="","",'Patrak C'!Y66)</f>
        <v/>
      </c>
      <c r="R65" s="290" t="str">
        <f>IF('Patrak C'!Z66="","",'Patrak C'!Z66)</f>
        <v/>
      </c>
      <c r="S65" s="290" t="str">
        <f>IF('Patrak C'!AA66="","",'Patrak C'!AA66)</f>
        <v/>
      </c>
      <c r="T65" s="330" t="str">
        <f t="shared" si="14"/>
        <v/>
      </c>
      <c r="U65" s="278" t="str">
        <f t="shared" si="5"/>
        <v/>
      </c>
      <c r="V65" s="338" t="str">
        <f t="shared" si="6"/>
        <v/>
      </c>
      <c r="W65" s="297" t="str">
        <f>IF('Patrak C'!AH66="","",'Patrak C'!AH66)</f>
        <v/>
      </c>
      <c r="X65" s="290" t="str">
        <f>IF('Patrak C'!AI66="","",'Patrak C'!AI66)</f>
        <v/>
      </c>
      <c r="Y65" s="290" t="str">
        <f>IF('Patrak C'!AJ66="","",'Patrak C'!AJ66)</f>
        <v/>
      </c>
      <c r="Z65" s="330" t="str">
        <f t="shared" si="15"/>
        <v/>
      </c>
      <c r="AA65" s="278" t="str">
        <f t="shared" si="12"/>
        <v/>
      </c>
      <c r="AB65" s="280" t="str">
        <f>'Patrak B'!AS124</f>
        <v/>
      </c>
      <c r="AC65" s="278" t="str">
        <f t="shared" si="8"/>
        <v/>
      </c>
      <c r="AD65" s="326" t="str">
        <f t="shared" si="9"/>
        <v/>
      </c>
      <c r="AE65" s="278" t="str">
        <f t="shared" si="10"/>
        <v/>
      </c>
    </row>
    <row r="66" spans="1:31" s="211" customFormat="1" ht="19.95" customHeight="1" x14ac:dyDescent="0.3">
      <c r="A66" s="234" t="str">
        <f>'Student Data'!A64</f>
        <v/>
      </c>
      <c r="B66" s="316" t="str">
        <f>IF('Student Data'!B64="","",'Student Data'!B64)</f>
        <v/>
      </c>
      <c r="C66" s="256" t="str">
        <f>IF('Student Data'!C64="","",'Student Data'!C64)</f>
        <v/>
      </c>
      <c r="D66" s="276" t="str">
        <f>IF('Student Data'!D64="","",'Student Data'!D64)</f>
        <v/>
      </c>
      <c r="E66" s="212">
        <f>'Student Data'!E64</f>
        <v>0</v>
      </c>
      <c r="F66" s="188">
        <f>'Student Data'!F64</f>
        <v>0</v>
      </c>
      <c r="G66" s="297" t="str">
        <f>IF('Patrak C'!H67="","",'Patrak C'!H67)</f>
        <v/>
      </c>
      <c r="H66" s="290" t="str">
        <f>IF('Patrak C'!I67="","",'Patrak C'!I67)</f>
        <v/>
      </c>
      <c r="I66" s="290" t="str">
        <f>IF('Patrak C'!J67="","",'Patrak C'!J67)</f>
        <v/>
      </c>
      <c r="J66" s="291" t="str">
        <f t="shared" si="16"/>
        <v/>
      </c>
      <c r="K66" s="292" t="str">
        <f t="shared" si="1"/>
        <v/>
      </c>
      <c r="L66" s="319" t="str">
        <f>IF('Patrak C'!Q67="","",'Patrak C'!Q67)</f>
        <v/>
      </c>
      <c r="M66" s="290" t="str">
        <f>IF('Patrak C'!R67="","",'Patrak C'!R67)</f>
        <v/>
      </c>
      <c r="N66" s="290" t="str">
        <f>IF('Patrak C'!S67="","",'Patrak C'!S67)</f>
        <v/>
      </c>
      <c r="O66" s="291" t="str">
        <f t="shared" si="13"/>
        <v/>
      </c>
      <c r="P66" s="322" t="str">
        <f t="shared" si="3"/>
        <v/>
      </c>
      <c r="Q66" s="297" t="str">
        <f>IF('Patrak C'!Y67="","",'Patrak C'!Y67)</f>
        <v/>
      </c>
      <c r="R66" s="290" t="str">
        <f>IF('Patrak C'!Z67="","",'Patrak C'!Z67)</f>
        <v/>
      </c>
      <c r="S66" s="290" t="str">
        <f>IF('Patrak C'!AA67="","",'Patrak C'!AA67)</f>
        <v/>
      </c>
      <c r="T66" s="330" t="str">
        <f t="shared" si="14"/>
        <v/>
      </c>
      <c r="U66" s="278" t="str">
        <f t="shared" si="5"/>
        <v/>
      </c>
      <c r="V66" s="338" t="str">
        <f t="shared" si="6"/>
        <v/>
      </c>
      <c r="W66" s="297" t="str">
        <f>IF('Patrak C'!AH67="","",'Patrak C'!AH67)</f>
        <v/>
      </c>
      <c r="X66" s="290" t="str">
        <f>IF('Patrak C'!AI67="","",'Patrak C'!AI67)</f>
        <v/>
      </c>
      <c r="Y66" s="290" t="str">
        <f>IF('Patrak C'!AJ67="","",'Patrak C'!AJ67)</f>
        <v/>
      </c>
      <c r="Z66" s="330" t="str">
        <f t="shared" si="15"/>
        <v/>
      </c>
      <c r="AA66" s="278" t="str">
        <f t="shared" si="12"/>
        <v/>
      </c>
      <c r="AB66" s="280" t="str">
        <f>'Patrak B'!AS126</f>
        <v/>
      </c>
      <c r="AC66" s="278" t="str">
        <f t="shared" si="8"/>
        <v/>
      </c>
      <c r="AD66" s="326" t="str">
        <f t="shared" si="9"/>
        <v/>
      </c>
      <c r="AE66" s="278" t="str">
        <f t="shared" si="10"/>
        <v/>
      </c>
    </row>
    <row r="67" spans="1:31" s="211" customFormat="1" ht="19.95" customHeight="1" x14ac:dyDescent="0.3">
      <c r="A67" s="234" t="str">
        <f>'Student Data'!A65</f>
        <v/>
      </c>
      <c r="B67" s="316" t="str">
        <f>IF('Student Data'!B65="","",'Student Data'!B65)</f>
        <v/>
      </c>
      <c r="C67" s="256" t="str">
        <f>IF('Student Data'!C65="","",'Student Data'!C65)</f>
        <v/>
      </c>
      <c r="D67" s="276" t="str">
        <f>IF('Student Data'!D65="","",'Student Data'!D65)</f>
        <v/>
      </c>
      <c r="E67" s="212">
        <f>'Student Data'!E65</f>
        <v>0</v>
      </c>
      <c r="F67" s="188">
        <f>'Student Data'!F65</f>
        <v>0</v>
      </c>
      <c r="G67" s="297" t="str">
        <f>IF('Patrak C'!H68="","",'Patrak C'!H68)</f>
        <v/>
      </c>
      <c r="H67" s="290" t="str">
        <f>IF('Patrak C'!I68="","",'Patrak C'!I68)</f>
        <v/>
      </c>
      <c r="I67" s="290" t="str">
        <f>IF('Patrak C'!J68="","",'Patrak C'!J68)</f>
        <v/>
      </c>
      <c r="J67" s="291" t="str">
        <f t="shared" si="16"/>
        <v/>
      </c>
      <c r="K67" s="292" t="str">
        <f t="shared" si="1"/>
        <v/>
      </c>
      <c r="L67" s="319" t="str">
        <f>IF('Patrak C'!Q68="","",'Patrak C'!Q68)</f>
        <v/>
      </c>
      <c r="M67" s="290" t="str">
        <f>IF('Patrak C'!R68="","",'Patrak C'!R68)</f>
        <v/>
      </c>
      <c r="N67" s="290" t="str">
        <f>IF('Patrak C'!S68="","",'Patrak C'!S68)</f>
        <v/>
      </c>
      <c r="O67" s="291" t="str">
        <f t="shared" si="13"/>
        <v/>
      </c>
      <c r="P67" s="322" t="str">
        <f t="shared" si="3"/>
        <v/>
      </c>
      <c r="Q67" s="297" t="str">
        <f>IF('Patrak C'!Y68="","",'Patrak C'!Y68)</f>
        <v/>
      </c>
      <c r="R67" s="290" t="str">
        <f>IF('Patrak C'!Z68="","",'Patrak C'!Z68)</f>
        <v/>
      </c>
      <c r="S67" s="290" t="str">
        <f>IF('Patrak C'!AA68="","",'Patrak C'!AA68)</f>
        <v/>
      </c>
      <c r="T67" s="330" t="str">
        <f t="shared" si="14"/>
        <v/>
      </c>
      <c r="U67" s="278" t="str">
        <f t="shared" si="5"/>
        <v/>
      </c>
      <c r="V67" s="338" t="str">
        <f t="shared" si="6"/>
        <v/>
      </c>
      <c r="W67" s="297" t="str">
        <f>IF('Patrak C'!AH68="","",'Patrak C'!AH68)</f>
        <v/>
      </c>
      <c r="X67" s="290" t="str">
        <f>IF('Patrak C'!AI68="","",'Patrak C'!AI68)</f>
        <v/>
      </c>
      <c r="Y67" s="290" t="str">
        <f>IF('Patrak C'!AJ68="","",'Patrak C'!AJ68)</f>
        <v/>
      </c>
      <c r="Z67" s="330" t="str">
        <f t="shared" si="15"/>
        <v/>
      </c>
      <c r="AA67" s="278" t="str">
        <f t="shared" si="12"/>
        <v/>
      </c>
      <c r="AB67" s="280" t="str">
        <f>'Patrak B'!AS128</f>
        <v/>
      </c>
      <c r="AC67" s="278" t="str">
        <f t="shared" si="8"/>
        <v/>
      </c>
      <c r="AD67" s="326" t="str">
        <f t="shared" si="9"/>
        <v/>
      </c>
      <c r="AE67" s="278" t="str">
        <f t="shared" si="10"/>
        <v/>
      </c>
    </row>
    <row r="68" spans="1:31" s="211" customFormat="1" ht="19.95" customHeight="1" x14ac:dyDescent="0.3">
      <c r="A68" s="234" t="str">
        <f>'Student Data'!A66</f>
        <v/>
      </c>
      <c r="B68" s="316" t="str">
        <f>IF('Student Data'!B66="","",'Student Data'!B66)</f>
        <v/>
      </c>
      <c r="C68" s="256" t="str">
        <f>IF('Student Data'!C66="","",'Student Data'!C66)</f>
        <v/>
      </c>
      <c r="D68" s="276" t="str">
        <f>IF('Student Data'!D66="","",'Student Data'!D66)</f>
        <v/>
      </c>
      <c r="E68" s="212">
        <f>'Student Data'!E66</f>
        <v>0</v>
      </c>
      <c r="F68" s="188">
        <f>'Student Data'!F66</f>
        <v>0</v>
      </c>
      <c r="G68" s="297" t="str">
        <f>IF('Patrak C'!H69="","",'Patrak C'!H69)</f>
        <v/>
      </c>
      <c r="H68" s="290" t="str">
        <f>IF('Patrak C'!I69="","",'Patrak C'!I69)</f>
        <v/>
      </c>
      <c r="I68" s="290" t="str">
        <f>IF('Patrak C'!J69="","",'Patrak C'!J69)</f>
        <v/>
      </c>
      <c r="J68" s="291" t="str">
        <f t="shared" si="16"/>
        <v/>
      </c>
      <c r="K68" s="292" t="str">
        <f t="shared" si="1"/>
        <v/>
      </c>
      <c r="L68" s="319" t="str">
        <f>IF('Patrak C'!Q69="","",'Patrak C'!Q69)</f>
        <v/>
      </c>
      <c r="M68" s="290" t="str">
        <f>IF('Patrak C'!R69="","",'Patrak C'!R69)</f>
        <v/>
      </c>
      <c r="N68" s="290" t="str">
        <f>IF('Patrak C'!S69="","",'Patrak C'!S69)</f>
        <v/>
      </c>
      <c r="O68" s="291" t="str">
        <f t="shared" si="13"/>
        <v/>
      </c>
      <c r="P68" s="322" t="str">
        <f t="shared" si="3"/>
        <v/>
      </c>
      <c r="Q68" s="297" t="str">
        <f>IF('Patrak C'!Y69="","",'Patrak C'!Y69)</f>
        <v/>
      </c>
      <c r="R68" s="290" t="str">
        <f>IF('Patrak C'!Z69="","",'Patrak C'!Z69)</f>
        <v/>
      </c>
      <c r="S68" s="290" t="str">
        <f>IF('Patrak C'!AA69="","",'Patrak C'!AA69)</f>
        <v/>
      </c>
      <c r="T68" s="330" t="str">
        <f t="shared" si="14"/>
        <v/>
      </c>
      <c r="U68" s="278" t="str">
        <f t="shared" si="5"/>
        <v/>
      </c>
      <c r="V68" s="338" t="str">
        <f t="shared" si="6"/>
        <v/>
      </c>
      <c r="W68" s="297" t="str">
        <f>IF('Patrak C'!AH69="","",'Patrak C'!AH69)</f>
        <v/>
      </c>
      <c r="X68" s="290" t="str">
        <f>IF('Patrak C'!AI69="","",'Patrak C'!AI69)</f>
        <v/>
      </c>
      <c r="Y68" s="290" t="str">
        <f>IF('Patrak C'!AJ69="","",'Patrak C'!AJ69)</f>
        <v/>
      </c>
      <c r="Z68" s="330" t="str">
        <f t="shared" si="15"/>
        <v/>
      </c>
      <c r="AA68" s="278" t="str">
        <f t="shared" si="12"/>
        <v/>
      </c>
      <c r="AB68" s="280" t="str">
        <f>'Patrak B'!AS130</f>
        <v/>
      </c>
      <c r="AC68" s="278" t="str">
        <f t="shared" si="8"/>
        <v/>
      </c>
      <c r="AD68" s="326" t="str">
        <f t="shared" si="9"/>
        <v/>
      </c>
      <c r="AE68" s="278" t="str">
        <f t="shared" si="10"/>
        <v/>
      </c>
    </row>
    <row r="69" spans="1:31" s="211" customFormat="1" ht="19.95" customHeight="1" x14ac:dyDescent="0.3">
      <c r="A69" s="234" t="str">
        <f>'Student Data'!A67</f>
        <v/>
      </c>
      <c r="B69" s="316" t="str">
        <f>IF('Student Data'!B67="","",'Student Data'!B67)</f>
        <v/>
      </c>
      <c r="C69" s="256" t="str">
        <f>IF('Student Data'!C67="","",'Student Data'!C67)</f>
        <v/>
      </c>
      <c r="D69" s="276" t="str">
        <f>IF('Student Data'!D67="","",'Student Data'!D67)</f>
        <v/>
      </c>
      <c r="E69" s="212">
        <f>'Student Data'!E67</f>
        <v>0</v>
      </c>
      <c r="F69" s="188">
        <f>'Student Data'!F67</f>
        <v>0</v>
      </c>
      <c r="G69" s="297" t="str">
        <f>IF('Patrak C'!H70="","",'Patrak C'!H70)</f>
        <v/>
      </c>
      <c r="H69" s="290" t="str">
        <f>IF('Patrak C'!I70="","",'Patrak C'!I70)</f>
        <v/>
      </c>
      <c r="I69" s="290" t="str">
        <f>IF('Patrak C'!J70="","",'Patrak C'!J70)</f>
        <v/>
      </c>
      <c r="J69" s="291" t="str">
        <f t="shared" si="16"/>
        <v/>
      </c>
      <c r="K69" s="292" t="str">
        <f t="shared" si="1"/>
        <v/>
      </c>
      <c r="L69" s="319" t="str">
        <f>IF('Patrak C'!Q70="","",'Patrak C'!Q70)</f>
        <v/>
      </c>
      <c r="M69" s="290" t="str">
        <f>IF('Patrak C'!R70="","",'Patrak C'!R70)</f>
        <v/>
      </c>
      <c r="N69" s="290" t="str">
        <f>IF('Patrak C'!S70="","",'Patrak C'!S70)</f>
        <v/>
      </c>
      <c r="O69" s="291" t="str">
        <f t="shared" si="13"/>
        <v/>
      </c>
      <c r="P69" s="322" t="str">
        <f t="shared" si="3"/>
        <v/>
      </c>
      <c r="Q69" s="297" t="str">
        <f>IF('Patrak C'!Y70="","",'Patrak C'!Y70)</f>
        <v/>
      </c>
      <c r="R69" s="290" t="str">
        <f>IF('Patrak C'!Z70="","",'Patrak C'!Z70)</f>
        <v/>
      </c>
      <c r="S69" s="290" t="str">
        <f>IF('Patrak C'!AA70="","",'Patrak C'!AA70)</f>
        <v/>
      </c>
      <c r="T69" s="330" t="str">
        <f t="shared" si="14"/>
        <v/>
      </c>
      <c r="U69" s="278" t="str">
        <f t="shared" si="5"/>
        <v/>
      </c>
      <c r="V69" s="338" t="str">
        <f t="shared" si="6"/>
        <v/>
      </c>
      <c r="W69" s="297" t="str">
        <f>IF('Patrak C'!AH70="","",'Patrak C'!AH70)</f>
        <v/>
      </c>
      <c r="X69" s="290" t="str">
        <f>IF('Patrak C'!AI70="","",'Patrak C'!AI70)</f>
        <v/>
      </c>
      <c r="Y69" s="290" t="str">
        <f>IF('Patrak C'!AJ70="","",'Patrak C'!AJ70)</f>
        <v/>
      </c>
      <c r="Z69" s="330" t="str">
        <f t="shared" si="15"/>
        <v/>
      </c>
      <c r="AA69" s="278" t="str">
        <f t="shared" si="12"/>
        <v/>
      </c>
      <c r="AB69" s="280" t="str">
        <f>'Patrak B'!AS132</f>
        <v/>
      </c>
      <c r="AC69" s="278" t="str">
        <f t="shared" si="8"/>
        <v/>
      </c>
      <c r="AD69" s="326" t="str">
        <f t="shared" si="9"/>
        <v/>
      </c>
      <c r="AE69" s="278" t="str">
        <f t="shared" si="10"/>
        <v/>
      </c>
    </row>
    <row r="70" spans="1:31" s="211" customFormat="1" ht="19.95" customHeight="1" x14ac:dyDescent="0.3">
      <c r="A70" s="234" t="str">
        <f>'Student Data'!A68</f>
        <v/>
      </c>
      <c r="B70" s="316" t="str">
        <f>IF('Student Data'!B68="","",'Student Data'!B68)</f>
        <v/>
      </c>
      <c r="C70" s="256" t="str">
        <f>IF('Student Data'!C68="","",'Student Data'!C68)</f>
        <v/>
      </c>
      <c r="D70" s="276" t="str">
        <f>IF('Student Data'!D68="","",'Student Data'!D68)</f>
        <v/>
      </c>
      <c r="E70" s="212">
        <f>'Student Data'!E68</f>
        <v>0</v>
      </c>
      <c r="F70" s="188">
        <f>'Student Data'!F68</f>
        <v>0</v>
      </c>
      <c r="G70" s="297" t="str">
        <f>IF('Patrak C'!H71="","",'Patrak C'!H71)</f>
        <v/>
      </c>
      <c r="H70" s="290" t="str">
        <f>IF('Patrak C'!I71="","",'Patrak C'!I71)</f>
        <v/>
      </c>
      <c r="I70" s="290" t="str">
        <f>IF('Patrak C'!J71="","",'Patrak C'!J71)</f>
        <v/>
      </c>
      <c r="J70" s="291" t="str">
        <f t="shared" si="16"/>
        <v/>
      </c>
      <c r="K70" s="292" t="str">
        <f t="shared" si="1"/>
        <v/>
      </c>
      <c r="L70" s="319" t="str">
        <f>IF('Patrak C'!Q71="","",'Patrak C'!Q71)</f>
        <v/>
      </c>
      <c r="M70" s="290" t="str">
        <f>IF('Patrak C'!R71="","",'Patrak C'!R71)</f>
        <v/>
      </c>
      <c r="N70" s="290" t="str">
        <f>IF('Patrak C'!S71="","",'Patrak C'!S71)</f>
        <v/>
      </c>
      <c r="O70" s="291" t="str">
        <f t="shared" si="13"/>
        <v/>
      </c>
      <c r="P70" s="322" t="str">
        <f t="shared" si="3"/>
        <v/>
      </c>
      <c r="Q70" s="297" t="str">
        <f>IF('Patrak C'!Y71="","",'Patrak C'!Y71)</f>
        <v/>
      </c>
      <c r="R70" s="290" t="str">
        <f>IF('Patrak C'!Z71="","",'Patrak C'!Z71)</f>
        <v/>
      </c>
      <c r="S70" s="290" t="str">
        <f>IF('Patrak C'!AA71="","",'Patrak C'!AA71)</f>
        <v/>
      </c>
      <c r="T70" s="330" t="str">
        <f t="shared" si="14"/>
        <v/>
      </c>
      <c r="U70" s="278" t="str">
        <f t="shared" si="5"/>
        <v/>
      </c>
      <c r="V70" s="338" t="str">
        <f t="shared" si="6"/>
        <v/>
      </c>
      <c r="W70" s="297" t="str">
        <f>IF('Patrak C'!AH71="","",'Patrak C'!AH71)</f>
        <v/>
      </c>
      <c r="X70" s="290" t="str">
        <f>IF('Patrak C'!AI71="","",'Patrak C'!AI71)</f>
        <v/>
      </c>
      <c r="Y70" s="290" t="str">
        <f>IF('Patrak C'!AJ71="","",'Patrak C'!AJ71)</f>
        <v/>
      </c>
      <c r="Z70" s="330" t="str">
        <f t="shared" si="15"/>
        <v/>
      </c>
      <c r="AA70" s="278" t="str">
        <f t="shared" si="12"/>
        <v/>
      </c>
      <c r="AB70" s="280" t="str">
        <f>'Patrak B'!AS134</f>
        <v/>
      </c>
      <c r="AC70" s="278" t="str">
        <f t="shared" si="8"/>
        <v/>
      </c>
      <c r="AD70" s="326" t="str">
        <f t="shared" si="9"/>
        <v/>
      </c>
      <c r="AE70" s="278" t="str">
        <f t="shared" si="10"/>
        <v/>
      </c>
    </row>
    <row r="71" spans="1:31" s="211" customFormat="1" ht="19.95" customHeight="1" x14ac:dyDescent="0.3">
      <c r="A71" s="234" t="str">
        <f>'Student Data'!A69</f>
        <v/>
      </c>
      <c r="B71" s="316" t="str">
        <f>IF('Student Data'!B69="","",'Student Data'!B69)</f>
        <v/>
      </c>
      <c r="C71" s="256" t="str">
        <f>IF('Student Data'!C69="","",'Student Data'!C69)</f>
        <v/>
      </c>
      <c r="D71" s="276" t="str">
        <f>IF('Student Data'!D69="","",'Student Data'!D69)</f>
        <v/>
      </c>
      <c r="E71" s="212">
        <f>'Student Data'!E69</f>
        <v>0</v>
      </c>
      <c r="F71" s="188">
        <f>'Student Data'!F69</f>
        <v>0</v>
      </c>
      <c r="G71" s="297" t="str">
        <f>IF('Patrak C'!H72="","",'Patrak C'!H72)</f>
        <v/>
      </c>
      <c r="H71" s="290" t="str">
        <f>IF('Patrak C'!I72="","",'Patrak C'!I72)</f>
        <v/>
      </c>
      <c r="I71" s="290" t="str">
        <f>IF('Patrak C'!J72="","",'Patrak C'!J72)</f>
        <v/>
      </c>
      <c r="J71" s="291" t="str">
        <f t="shared" si="16"/>
        <v/>
      </c>
      <c r="K71" s="292" t="str">
        <f t="shared" si="1"/>
        <v/>
      </c>
      <c r="L71" s="319" t="str">
        <f>IF('Patrak C'!Q72="","",'Patrak C'!Q72)</f>
        <v/>
      </c>
      <c r="M71" s="290" t="str">
        <f>IF('Patrak C'!R72="","",'Patrak C'!R72)</f>
        <v/>
      </c>
      <c r="N71" s="290" t="str">
        <f>IF('Patrak C'!S72="","",'Patrak C'!S72)</f>
        <v/>
      </c>
      <c r="O71" s="291" t="str">
        <f t="shared" si="13"/>
        <v/>
      </c>
      <c r="P71" s="322" t="str">
        <f t="shared" si="3"/>
        <v/>
      </c>
      <c r="Q71" s="297" t="str">
        <f>IF('Patrak C'!Y72="","",'Patrak C'!Y72)</f>
        <v/>
      </c>
      <c r="R71" s="290" t="str">
        <f>IF('Patrak C'!Z72="","",'Patrak C'!Z72)</f>
        <v/>
      </c>
      <c r="S71" s="290" t="str">
        <f>IF('Patrak C'!AA72="","",'Patrak C'!AA72)</f>
        <v/>
      </c>
      <c r="T71" s="330" t="str">
        <f t="shared" si="14"/>
        <v/>
      </c>
      <c r="U71" s="278" t="str">
        <f t="shared" si="5"/>
        <v/>
      </c>
      <c r="V71" s="338" t="str">
        <f t="shared" si="6"/>
        <v/>
      </c>
      <c r="W71" s="297" t="str">
        <f>IF('Patrak C'!AH72="","",'Patrak C'!AH72)</f>
        <v/>
      </c>
      <c r="X71" s="290" t="str">
        <f>IF('Patrak C'!AI72="","",'Patrak C'!AI72)</f>
        <v/>
      </c>
      <c r="Y71" s="290" t="str">
        <f>IF('Patrak C'!AJ72="","",'Patrak C'!AJ72)</f>
        <v/>
      </c>
      <c r="Z71" s="330" t="str">
        <f t="shared" si="15"/>
        <v/>
      </c>
      <c r="AA71" s="278" t="str">
        <f t="shared" si="12"/>
        <v/>
      </c>
      <c r="AB71" s="280" t="str">
        <f>'Patrak B'!AS136</f>
        <v/>
      </c>
      <c r="AC71" s="278" t="str">
        <f t="shared" si="8"/>
        <v/>
      </c>
      <c r="AD71" s="326" t="str">
        <f t="shared" si="9"/>
        <v/>
      </c>
      <c r="AE71" s="278" t="str">
        <f t="shared" si="10"/>
        <v/>
      </c>
    </row>
    <row r="72" spans="1:31" ht="19.95" customHeight="1" thickBot="1" x14ac:dyDescent="0.35">
      <c r="A72" s="236" t="str">
        <f>'Student Data'!A70</f>
        <v/>
      </c>
      <c r="B72" s="317" t="str">
        <f>IF('Student Data'!B70="","",'Student Data'!B70)</f>
        <v/>
      </c>
      <c r="C72" s="260" t="str">
        <f>IF('Student Data'!C70="","",'Student Data'!C70)</f>
        <v/>
      </c>
      <c r="D72" s="312" t="str">
        <f>IF('Student Data'!D70="","",'Student Data'!D70)</f>
        <v/>
      </c>
      <c r="E72" s="313">
        <f>'Student Data'!E70</f>
        <v>0</v>
      </c>
      <c r="F72" s="314">
        <f>'Student Data'!F70</f>
        <v>0</v>
      </c>
      <c r="G72" s="298" t="str">
        <f>IF('Patrak C'!H73="","",'Patrak C'!H73)</f>
        <v/>
      </c>
      <c r="H72" s="299" t="str">
        <f>IF('Patrak C'!I73="","",'Patrak C'!I73)</f>
        <v/>
      </c>
      <c r="I72" s="299" t="str">
        <f>IF('Patrak C'!J73="","",'Patrak C'!J73)</f>
        <v/>
      </c>
      <c r="J72" s="300" t="str">
        <f t="shared" si="16"/>
        <v/>
      </c>
      <c r="K72" s="301" t="str">
        <f t="shared" si="1"/>
        <v/>
      </c>
      <c r="L72" s="320" t="str">
        <f>IF('Patrak C'!Q73="","",'Patrak C'!Q73)</f>
        <v/>
      </c>
      <c r="M72" s="299" t="str">
        <f>IF('Patrak C'!R73="","",'Patrak C'!R73)</f>
        <v/>
      </c>
      <c r="N72" s="299" t="str">
        <f>IF('Patrak C'!S73="","",'Patrak C'!S73)</f>
        <v/>
      </c>
      <c r="O72" s="300" t="str">
        <f t="shared" si="13"/>
        <v/>
      </c>
      <c r="P72" s="323" t="str">
        <f t="shared" si="3"/>
        <v/>
      </c>
      <c r="Q72" s="298" t="str">
        <f>IF('Patrak C'!Y73="","",'Patrak C'!Y73)</f>
        <v/>
      </c>
      <c r="R72" s="299" t="str">
        <f>IF('Patrak C'!Z73="","",'Patrak C'!Z73)</f>
        <v/>
      </c>
      <c r="S72" s="299" t="str">
        <f>IF('Patrak C'!AA73="","",'Patrak C'!AA73)</f>
        <v/>
      </c>
      <c r="T72" s="302" t="str">
        <f t="shared" si="14"/>
        <v/>
      </c>
      <c r="U72" s="303" t="str">
        <f t="shared" si="5"/>
        <v/>
      </c>
      <c r="V72" s="339" t="str">
        <f t="shared" si="6"/>
        <v/>
      </c>
      <c r="W72" s="298" t="str">
        <f>IF('Patrak C'!AH73="","",'Patrak C'!AH73)</f>
        <v/>
      </c>
      <c r="X72" s="299" t="str">
        <f>IF('Patrak C'!AI73="","",'Patrak C'!AI73)</f>
        <v/>
      </c>
      <c r="Y72" s="299" t="str">
        <f>IF('Patrak C'!AJ73="","",'Patrak C'!AJ73)</f>
        <v/>
      </c>
      <c r="Z72" s="302" t="str">
        <f t="shared" si="15"/>
        <v/>
      </c>
      <c r="AA72" s="303" t="str">
        <f t="shared" si="12"/>
        <v/>
      </c>
      <c r="AB72" s="304" t="str">
        <f>'Patrak B'!AS138</f>
        <v/>
      </c>
      <c r="AC72" s="303" t="str">
        <f>IF(AB72="","",IF(AB72&gt;159,"A",IF(AB72&gt;129,"B",IF(AB72&gt;99,"C",IF(AB72&gt;69,"D",IF(AB72&lt;70,"E",))))))</f>
        <v/>
      </c>
      <c r="AD72" s="327" t="str">
        <f t="shared" si="9"/>
        <v/>
      </c>
      <c r="AE72" s="303" t="str">
        <f t="shared" si="10"/>
        <v/>
      </c>
    </row>
    <row r="73" spans="1:31" ht="15.6" customHeight="1" x14ac:dyDescent="0.3">
      <c r="A73" s="515" t="s">
        <v>155</v>
      </c>
      <c r="B73" s="515"/>
      <c r="C73" s="515"/>
      <c r="D73" s="515"/>
      <c r="E73" s="515"/>
      <c r="F73" s="515"/>
      <c r="G73" s="515"/>
      <c r="H73" s="515"/>
      <c r="AD73" s="277"/>
    </row>
    <row r="74" spans="1:31" ht="9" customHeight="1" x14ac:dyDescent="0.3"/>
  </sheetData>
  <sheetProtection password="C931" sheet="1" objects="1" scenarios="1" formatColumns="0" formatRows="0"/>
  <mergeCells count="29">
    <mergeCell ref="AC3:AE3"/>
    <mergeCell ref="W3:X3"/>
    <mergeCell ref="W4:AA4"/>
    <mergeCell ref="Z5:Z6"/>
    <mergeCell ref="AA5:AA6"/>
    <mergeCell ref="V4:V6"/>
    <mergeCell ref="AE4:AE6"/>
    <mergeCell ref="A73:H73"/>
    <mergeCell ref="H1:AE1"/>
    <mergeCell ref="A5:A6"/>
    <mergeCell ref="B5:B6"/>
    <mergeCell ref="C5:C6"/>
    <mergeCell ref="D5:D6"/>
    <mergeCell ref="B1:C1"/>
    <mergeCell ref="A3:B3"/>
    <mergeCell ref="D1:G1"/>
    <mergeCell ref="D3:J3"/>
    <mergeCell ref="L3:P3"/>
    <mergeCell ref="AD4:AD5"/>
    <mergeCell ref="AB4:AC4"/>
    <mergeCell ref="G4:K4"/>
    <mergeCell ref="L4:P4"/>
    <mergeCell ref="Q4:U4"/>
    <mergeCell ref="J5:J6"/>
    <mergeCell ref="O5:O6"/>
    <mergeCell ref="T5:T6"/>
    <mergeCell ref="U5:U6"/>
    <mergeCell ref="P5:P6"/>
    <mergeCell ref="K5:K6"/>
  </mergeCells>
  <dataValidations count="2">
    <dataValidation type="whole" operator="lessThan" allowBlank="1" showInputMessage="1" showErrorMessage="1" sqref="I8 S8 Y8" xr:uid="{00000000-0002-0000-0500-000000000000}">
      <formula1>21</formula1>
    </dataValidation>
    <dataValidation type="whole" operator="lessThan" allowBlank="1" showInputMessage="1" showErrorMessage="1" sqref="Q8:R72 L8:N72 G8:H72 Y9:Y72 I9:I72 S9:S72 W8:X72" xr:uid="{00000000-0002-0000-0500-000001000000}">
      <formula1>41</formula1>
    </dataValidation>
  </dataValidations>
  <hyperlinks>
    <hyperlink ref="A3" r:id="rId1" display="www.hiteshahjoliya.blogspot.com" xr:uid="{00000000-0004-0000-0500-000000000000}"/>
    <hyperlink ref="A73" r:id="rId2" xr:uid="{00000000-0004-0000-0500-000001000000}"/>
  </hyperlinks>
  <pageMargins left="0.4" right="0.32" top="0.35" bottom="0.4" header="0.17" footer="0"/>
  <pageSetup paperSize="9" orientation="portrait" blackAndWhite="1" r:id="rId3"/>
  <headerFooter scaleWithDoc="0">
    <oddFooter>&amp;L&amp;P&amp;Cwww.hiteshahjoliya.blogspot.com</oddFooter>
    <firstFooter>&amp;C&amp;P</first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</sheetPr>
  <dimension ref="A1:X58"/>
  <sheetViews>
    <sheetView workbookViewId="0">
      <selection activeCell="C6" sqref="C6:V6"/>
    </sheetView>
  </sheetViews>
  <sheetFormatPr defaultColWidth="0" defaultRowHeight="14.4" customHeight="1" zeroHeight="1" x14ac:dyDescent="0.3"/>
  <cols>
    <col min="1" max="1" width="0.6640625" style="5" customWidth="1"/>
    <col min="2" max="2" width="4.5546875" style="5" customWidth="1"/>
    <col min="3" max="3" width="13.33203125" style="5" customWidth="1"/>
    <col min="4" max="5" width="3.5546875" style="5" bestFit="1" customWidth="1"/>
    <col min="6" max="21" width="3.88671875" style="5" customWidth="1"/>
    <col min="22" max="22" width="4.33203125" style="5" customWidth="1"/>
    <col min="23" max="23" width="5.6640625" style="5" customWidth="1"/>
    <col min="24" max="24" width="1.33203125" style="5" customWidth="1"/>
    <col min="25" max="16384" width="8.88671875" style="5" hidden="1"/>
  </cols>
  <sheetData>
    <row r="1" spans="2:23" ht="5.4" customHeight="1" x14ac:dyDescent="0.3"/>
    <row r="2" spans="2:23" ht="25.5" customHeight="1" x14ac:dyDescent="0.3"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3"/>
      <c r="S2" s="293"/>
      <c r="T2" s="293"/>
      <c r="U2" s="293"/>
      <c r="V2" s="293"/>
      <c r="W2" s="293"/>
    </row>
    <row r="3" spans="2:23" ht="10.95" customHeight="1" x14ac:dyDescent="0.3">
      <c r="B3" s="293"/>
      <c r="C3" s="403"/>
      <c r="D3" s="403"/>
      <c r="E3" s="403"/>
      <c r="F3" s="403"/>
      <c r="G3" s="403"/>
      <c r="H3" s="403"/>
      <c r="I3" s="403"/>
      <c r="J3" s="403"/>
      <c r="K3" s="403"/>
      <c r="L3" s="403"/>
      <c r="M3" s="403"/>
      <c r="N3" s="403"/>
      <c r="O3" s="403"/>
      <c r="P3" s="403"/>
      <c r="Q3" s="403"/>
      <c r="R3" s="403"/>
      <c r="S3" s="403"/>
      <c r="T3" s="403"/>
      <c r="U3" s="403"/>
      <c r="V3" s="403"/>
      <c r="W3" s="293"/>
    </row>
    <row r="4" spans="2:23" ht="34.5" customHeight="1" x14ac:dyDescent="0.3">
      <c r="B4" s="293"/>
      <c r="C4" s="416" t="str">
        <f>'School Data'!B21</f>
        <v>જિલ્લા પંચાયત શિક્ષણ સમિતિ, અમદાવાદ</v>
      </c>
      <c r="D4" s="416"/>
      <c r="E4" s="416"/>
      <c r="F4" s="416"/>
      <c r="G4" s="416"/>
      <c r="H4" s="416"/>
      <c r="I4" s="416"/>
      <c r="J4" s="416"/>
      <c r="K4" s="416"/>
      <c r="L4" s="416"/>
      <c r="M4" s="416"/>
      <c r="N4" s="416"/>
      <c r="O4" s="416"/>
      <c r="P4" s="416"/>
      <c r="Q4" s="416"/>
      <c r="R4" s="416"/>
      <c r="S4" s="416"/>
      <c r="T4" s="416"/>
      <c r="U4" s="416"/>
      <c r="V4" s="416"/>
      <c r="W4" s="293"/>
    </row>
    <row r="5" spans="2:23" ht="8.4" customHeight="1" x14ac:dyDescent="0.3">
      <c r="B5" s="293"/>
      <c r="C5" s="403"/>
      <c r="D5" s="403"/>
      <c r="E5" s="403"/>
      <c r="F5" s="403"/>
      <c r="G5" s="403"/>
      <c r="H5" s="403"/>
      <c r="I5" s="403"/>
      <c r="J5" s="403"/>
      <c r="K5" s="403"/>
      <c r="L5" s="403"/>
      <c r="M5" s="403"/>
      <c r="N5" s="403"/>
      <c r="O5" s="403"/>
      <c r="P5" s="403"/>
      <c r="Q5" s="403"/>
      <c r="R5" s="403"/>
      <c r="S5" s="403"/>
      <c r="T5" s="403"/>
      <c r="U5" s="403"/>
      <c r="V5" s="403"/>
      <c r="W5" s="293"/>
    </row>
    <row r="6" spans="2:23" ht="29.4" customHeight="1" x14ac:dyDescent="0.3">
      <c r="B6" s="293"/>
      <c r="C6" s="530" t="s">
        <v>203</v>
      </c>
      <c r="D6" s="530"/>
      <c r="E6" s="530"/>
      <c r="F6" s="530"/>
      <c r="G6" s="530"/>
      <c r="H6" s="530"/>
      <c r="I6" s="530"/>
      <c r="J6" s="530"/>
      <c r="K6" s="530"/>
      <c r="L6" s="530"/>
      <c r="M6" s="530"/>
      <c r="N6" s="530"/>
      <c r="O6" s="530"/>
      <c r="P6" s="530"/>
      <c r="Q6" s="530"/>
      <c r="R6" s="530"/>
      <c r="S6" s="530"/>
      <c r="T6" s="530"/>
      <c r="U6" s="530"/>
      <c r="V6" s="530"/>
      <c r="W6" s="293"/>
    </row>
    <row r="7" spans="2:23" ht="12" customHeight="1" x14ac:dyDescent="0.3">
      <c r="B7" s="293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293"/>
    </row>
    <row r="8" spans="2:23" ht="19.2" customHeight="1" x14ac:dyDescent="0.3">
      <c r="B8" s="293"/>
      <c r="C8" s="12"/>
      <c r="D8" s="12"/>
      <c r="E8" s="12"/>
      <c r="F8" s="12"/>
      <c r="G8" s="12"/>
      <c r="H8" s="12"/>
      <c r="I8" s="399" t="s">
        <v>76</v>
      </c>
      <c r="J8" s="399"/>
      <c r="K8" s="399"/>
      <c r="L8" s="295">
        <f>'School Data'!B23</f>
        <v>3</v>
      </c>
      <c r="M8" s="295" t="str">
        <f>'School Data'!B24</f>
        <v>-</v>
      </c>
      <c r="N8" s="12"/>
      <c r="O8" s="12"/>
      <c r="P8" s="12"/>
      <c r="Q8" s="12"/>
      <c r="R8" s="12"/>
      <c r="S8" s="12"/>
      <c r="T8" s="12"/>
      <c r="U8" s="12"/>
      <c r="V8" s="12"/>
      <c r="W8" s="293"/>
    </row>
    <row r="9" spans="2:23" ht="14.4" customHeight="1" x14ac:dyDescent="0.3">
      <c r="B9" s="293"/>
      <c r="C9" s="12"/>
      <c r="D9" s="12"/>
      <c r="E9" s="12"/>
      <c r="F9" s="12"/>
      <c r="G9" s="12"/>
      <c r="H9" s="12"/>
      <c r="I9" s="294"/>
      <c r="J9" s="294"/>
      <c r="K9" s="294"/>
      <c r="L9" s="275"/>
      <c r="M9" s="275"/>
      <c r="N9" s="12"/>
      <c r="O9" s="12"/>
      <c r="P9" s="12"/>
      <c r="Q9" s="12"/>
      <c r="R9" s="12"/>
      <c r="S9" s="12"/>
      <c r="T9" s="12"/>
      <c r="U9" s="12"/>
      <c r="V9" s="12"/>
      <c r="W9" s="293"/>
    </row>
    <row r="10" spans="2:23" ht="18" x14ac:dyDescent="0.3">
      <c r="B10" s="293"/>
      <c r="C10" s="20"/>
      <c r="D10" s="21"/>
      <c r="E10" s="21"/>
      <c r="F10" s="21"/>
      <c r="G10" s="20"/>
      <c r="H10" s="275"/>
      <c r="I10" s="399" t="s">
        <v>205</v>
      </c>
      <c r="J10" s="399"/>
      <c r="K10" s="400" t="str">
        <f>'School Data'!B25</f>
        <v>2025-26</v>
      </c>
      <c r="L10" s="400"/>
      <c r="M10" s="400"/>
      <c r="N10" s="22"/>
      <c r="O10" s="294"/>
      <c r="P10" s="294"/>
      <c r="Q10" s="294"/>
      <c r="R10" s="23"/>
      <c r="S10" s="23"/>
      <c r="T10" s="23"/>
      <c r="U10" s="23"/>
      <c r="V10" s="23"/>
      <c r="W10" s="293"/>
    </row>
    <row r="11" spans="2:23" ht="16.95" customHeight="1" x14ac:dyDescent="0.3">
      <c r="B11" s="293"/>
      <c r="C11" s="403"/>
      <c r="D11" s="403"/>
      <c r="E11" s="403"/>
      <c r="F11" s="403"/>
      <c r="G11" s="403"/>
      <c r="H11" s="403"/>
      <c r="I11" s="403"/>
      <c r="J11" s="403"/>
      <c r="K11" s="403"/>
      <c r="L11" s="403"/>
      <c r="M11" s="403"/>
      <c r="N11" s="403"/>
      <c r="O11" s="403"/>
      <c r="P11" s="403"/>
      <c r="Q11" s="403"/>
      <c r="R11" s="403"/>
      <c r="S11" s="403"/>
      <c r="T11" s="403"/>
      <c r="U11" s="403"/>
      <c r="V11" s="403"/>
      <c r="W11" s="293"/>
    </row>
    <row r="12" spans="2:23" ht="30" customHeight="1" x14ac:dyDescent="0.3">
      <c r="B12" s="293"/>
      <c r="C12" s="398" t="s">
        <v>202</v>
      </c>
      <c r="D12" s="398"/>
      <c r="E12" s="6" t="s">
        <v>3</v>
      </c>
      <c r="F12" s="419" t="str">
        <f>'School Data'!B22</f>
        <v>ચાંગોદર પે સે શાળા</v>
      </c>
      <c r="G12" s="419"/>
      <c r="H12" s="419"/>
      <c r="I12" s="419"/>
      <c r="J12" s="419"/>
      <c r="K12" s="419"/>
      <c r="L12" s="419"/>
      <c r="M12" s="419"/>
      <c r="N12" s="419"/>
      <c r="O12" s="419"/>
      <c r="P12" s="419"/>
      <c r="Q12" s="419"/>
      <c r="R12" s="419"/>
      <c r="S12" s="419"/>
      <c r="T12" s="419"/>
      <c r="U12" s="419"/>
      <c r="V12" s="419"/>
      <c r="W12" s="293"/>
    </row>
    <row r="13" spans="2:23" ht="30" customHeight="1" x14ac:dyDescent="0.3">
      <c r="B13" s="293"/>
      <c r="C13" s="398" t="s">
        <v>4</v>
      </c>
      <c r="D13" s="398"/>
      <c r="E13" s="6" t="s">
        <v>3</v>
      </c>
      <c r="F13" s="401" t="str">
        <f>'School Data'!B26</f>
        <v>ચાંગોદર</v>
      </c>
      <c r="G13" s="401"/>
      <c r="H13" s="401"/>
      <c r="I13" s="401"/>
      <c r="J13" s="401"/>
      <c r="K13" s="401"/>
      <c r="L13" s="401"/>
      <c r="M13" s="401"/>
      <c r="N13" s="401"/>
      <c r="O13" s="401"/>
      <c r="P13" s="401"/>
      <c r="Q13" s="401"/>
      <c r="R13" s="401"/>
      <c r="S13" s="401"/>
      <c r="T13" s="401"/>
      <c r="U13" s="401"/>
      <c r="V13" s="401"/>
      <c r="W13" s="293"/>
    </row>
    <row r="14" spans="2:23" ht="30" customHeight="1" x14ac:dyDescent="0.3">
      <c r="B14" s="293"/>
      <c r="C14" s="398" t="s">
        <v>5</v>
      </c>
      <c r="D14" s="398"/>
      <c r="E14" s="6" t="s">
        <v>3</v>
      </c>
      <c r="F14" s="401" t="str">
        <f>'School Data'!B27</f>
        <v>સાણંદ</v>
      </c>
      <c r="G14" s="401"/>
      <c r="H14" s="401"/>
      <c r="I14" s="401"/>
      <c r="J14" s="401"/>
      <c r="K14" s="401"/>
      <c r="L14" s="401"/>
      <c r="M14" s="401"/>
      <c r="N14" s="401"/>
      <c r="O14" s="401"/>
      <c r="P14" s="401"/>
      <c r="Q14" s="401"/>
      <c r="R14" s="401"/>
      <c r="S14" s="401"/>
      <c r="T14" s="401"/>
      <c r="U14" s="401"/>
      <c r="V14" s="401"/>
      <c r="W14" s="293"/>
    </row>
    <row r="15" spans="2:23" ht="30" customHeight="1" x14ac:dyDescent="0.3">
      <c r="B15" s="293"/>
      <c r="C15" s="398" t="s">
        <v>6</v>
      </c>
      <c r="D15" s="398"/>
      <c r="E15" s="6" t="s">
        <v>3</v>
      </c>
      <c r="F15" s="401" t="str">
        <f>'School Data'!B28</f>
        <v>અમદાવાદ</v>
      </c>
      <c r="G15" s="401"/>
      <c r="H15" s="401"/>
      <c r="I15" s="401"/>
      <c r="J15" s="401"/>
      <c r="K15" s="401"/>
      <c r="L15" s="401"/>
      <c r="M15" s="401"/>
      <c r="N15" s="401"/>
      <c r="O15" s="401"/>
      <c r="P15" s="401"/>
      <c r="Q15" s="401"/>
      <c r="R15" s="401"/>
      <c r="S15" s="401"/>
      <c r="T15" s="401"/>
      <c r="U15" s="401"/>
      <c r="V15" s="401"/>
      <c r="W15" s="293"/>
    </row>
    <row r="16" spans="2:23" ht="30" customHeight="1" x14ac:dyDescent="0.3">
      <c r="B16" s="293"/>
      <c r="C16" s="398" t="s">
        <v>7</v>
      </c>
      <c r="D16" s="398"/>
      <c r="E16" s="6" t="s">
        <v>3</v>
      </c>
      <c r="F16" s="401" t="str">
        <f>'School Data'!B29</f>
        <v>ચાંગોદર</v>
      </c>
      <c r="G16" s="401"/>
      <c r="H16" s="401"/>
      <c r="I16" s="401"/>
      <c r="J16" s="401"/>
      <c r="K16" s="401"/>
      <c r="L16" s="401"/>
      <c r="M16" s="401"/>
      <c r="N16" s="401"/>
      <c r="O16" s="401"/>
      <c r="P16" s="401"/>
      <c r="Q16" s="401"/>
      <c r="R16" s="401"/>
      <c r="S16" s="401"/>
      <c r="T16" s="401"/>
      <c r="U16" s="401"/>
      <c r="V16" s="401"/>
      <c r="W16" s="293"/>
    </row>
    <row r="17" spans="2:23" ht="30" customHeight="1" x14ac:dyDescent="0.3">
      <c r="B17" s="293"/>
      <c r="C17" s="398" t="s">
        <v>165</v>
      </c>
      <c r="D17" s="398"/>
      <c r="E17" s="6" t="s">
        <v>3</v>
      </c>
      <c r="F17" s="402" t="str">
        <f>'School Data'!B30</f>
        <v>-</v>
      </c>
      <c r="G17" s="401"/>
      <c r="H17" s="401"/>
      <c r="I17" s="401"/>
      <c r="J17" s="401"/>
      <c r="K17" s="401"/>
      <c r="L17" s="401"/>
      <c r="M17" s="401"/>
      <c r="N17" s="401"/>
      <c r="O17" s="401"/>
      <c r="P17" s="401"/>
      <c r="Q17" s="401"/>
      <c r="R17" s="401"/>
      <c r="S17" s="401"/>
      <c r="T17" s="401"/>
      <c r="U17" s="401"/>
      <c r="V17" s="401"/>
      <c r="W17" s="293"/>
    </row>
    <row r="18" spans="2:23" ht="30" customHeight="1" x14ac:dyDescent="0.3">
      <c r="B18" s="293"/>
      <c r="C18" s="398" t="s">
        <v>117</v>
      </c>
      <c r="D18" s="398"/>
      <c r="E18" s="6" t="s">
        <v>3</v>
      </c>
      <c r="F18" s="401" t="str">
        <f>'School Data'!B31</f>
        <v>હિતેશભાઇ પી આહજોલિયા</v>
      </c>
      <c r="G18" s="401"/>
      <c r="H18" s="401"/>
      <c r="I18" s="401"/>
      <c r="J18" s="401"/>
      <c r="K18" s="401"/>
      <c r="L18" s="401"/>
      <c r="M18" s="401"/>
      <c r="N18" s="401"/>
      <c r="O18" s="401"/>
      <c r="P18" s="401"/>
      <c r="Q18" s="401"/>
      <c r="R18" s="401"/>
      <c r="S18" s="401"/>
      <c r="T18" s="401"/>
      <c r="U18" s="401"/>
      <c r="V18" s="401"/>
      <c r="W18" s="293"/>
    </row>
    <row r="19" spans="2:23" ht="30" customHeight="1" x14ac:dyDescent="0.3">
      <c r="B19" s="293"/>
      <c r="C19" s="398" t="s">
        <v>87</v>
      </c>
      <c r="D19" s="398"/>
      <c r="E19" s="6" t="s">
        <v>3</v>
      </c>
      <c r="F19" s="401" t="str">
        <f>'School Data'!B32</f>
        <v>ચાંગોદર</v>
      </c>
      <c r="G19" s="401"/>
      <c r="H19" s="401"/>
      <c r="I19" s="401"/>
      <c r="J19" s="401"/>
      <c r="K19" s="401"/>
      <c r="L19" s="401"/>
      <c r="M19" s="401"/>
      <c r="N19" s="401"/>
      <c r="O19" s="401"/>
      <c r="P19" s="401"/>
      <c r="Q19" s="401"/>
      <c r="R19" s="401"/>
      <c r="S19" s="401"/>
      <c r="T19" s="401"/>
      <c r="U19" s="401"/>
      <c r="V19" s="401"/>
      <c r="W19" s="293"/>
    </row>
    <row r="20" spans="2:23" ht="30.6" customHeight="1" x14ac:dyDescent="0.3">
      <c r="B20" s="293"/>
      <c r="C20" s="293"/>
      <c r="D20" s="293"/>
      <c r="E20" s="293"/>
      <c r="F20" s="293"/>
      <c r="G20" s="293"/>
      <c r="H20" s="293"/>
      <c r="I20" s="293"/>
      <c r="J20" s="293"/>
      <c r="K20" s="293"/>
      <c r="L20" s="293"/>
      <c r="M20" s="293"/>
      <c r="N20" s="293"/>
      <c r="O20" s="293"/>
      <c r="P20" s="293"/>
      <c r="Q20" s="293"/>
      <c r="R20" s="293"/>
      <c r="S20" s="293"/>
      <c r="T20" s="293"/>
      <c r="U20" s="293"/>
      <c r="V20" s="293"/>
      <c r="W20" s="293"/>
    </row>
    <row r="21" spans="2:23" ht="18.75" customHeight="1" x14ac:dyDescent="0.3">
      <c r="B21" s="293"/>
      <c r="C21" s="410" t="s">
        <v>20</v>
      </c>
      <c r="D21" s="407" t="s">
        <v>14</v>
      </c>
      <c r="E21" s="408"/>
      <c r="F21" s="409"/>
      <c r="G21" s="404" t="s">
        <v>8</v>
      </c>
      <c r="H21" s="405"/>
      <c r="I21" s="405"/>
      <c r="J21" s="405"/>
      <c r="K21" s="405"/>
      <c r="L21" s="405"/>
      <c r="M21" s="405"/>
      <c r="N21" s="405"/>
      <c r="O21" s="405"/>
      <c r="P21" s="405"/>
      <c r="Q21" s="405"/>
      <c r="R21" s="405"/>
      <c r="S21" s="405"/>
      <c r="T21" s="405"/>
      <c r="U21" s="406"/>
      <c r="V21" s="410" t="s">
        <v>19</v>
      </c>
      <c r="W21" s="293"/>
    </row>
    <row r="22" spans="2:23" ht="21.6" customHeight="1" x14ac:dyDescent="0.3">
      <c r="B22" s="293"/>
      <c r="C22" s="411"/>
      <c r="D22" s="413" t="s">
        <v>15</v>
      </c>
      <c r="E22" s="414"/>
      <c r="F22" s="415"/>
      <c r="G22" s="404" t="s">
        <v>9</v>
      </c>
      <c r="H22" s="405"/>
      <c r="I22" s="406"/>
      <c r="J22" s="404" t="s">
        <v>10</v>
      </c>
      <c r="K22" s="405"/>
      <c r="L22" s="406"/>
      <c r="M22" s="404" t="s">
        <v>11</v>
      </c>
      <c r="N22" s="405"/>
      <c r="O22" s="406"/>
      <c r="P22" s="404" t="s">
        <v>12</v>
      </c>
      <c r="Q22" s="405"/>
      <c r="R22" s="406"/>
      <c r="S22" s="404" t="s">
        <v>13</v>
      </c>
      <c r="T22" s="405"/>
      <c r="U22" s="406"/>
      <c r="V22" s="411"/>
      <c r="W22" s="293"/>
    </row>
    <row r="23" spans="2:23" ht="31.8" x14ac:dyDescent="0.3">
      <c r="B23" s="293"/>
      <c r="C23" s="412"/>
      <c r="D23" s="24" t="s">
        <v>16</v>
      </c>
      <c r="E23" s="24" t="s">
        <v>17</v>
      </c>
      <c r="F23" s="24" t="s">
        <v>18</v>
      </c>
      <c r="G23" s="24" t="s">
        <v>16</v>
      </c>
      <c r="H23" s="24" t="s">
        <v>17</v>
      </c>
      <c r="I23" s="24" t="s">
        <v>18</v>
      </c>
      <c r="J23" s="24" t="s">
        <v>16</v>
      </c>
      <c r="K23" s="24" t="s">
        <v>17</v>
      </c>
      <c r="L23" s="24" t="s">
        <v>18</v>
      </c>
      <c r="M23" s="24" t="s">
        <v>16</v>
      </c>
      <c r="N23" s="24" t="s">
        <v>17</v>
      </c>
      <c r="O23" s="24" t="s">
        <v>18</v>
      </c>
      <c r="P23" s="24" t="s">
        <v>16</v>
      </c>
      <c r="Q23" s="24" t="s">
        <v>17</v>
      </c>
      <c r="R23" s="24" t="s">
        <v>18</v>
      </c>
      <c r="S23" s="24" t="s">
        <v>16</v>
      </c>
      <c r="T23" s="24" t="s">
        <v>17</v>
      </c>
      <c r="U23" s="24" t="s">
        <v>18</v>
      </c>
      <c r="V23" s="412"/>
      <c r="W23" s="293"/>
    </row>
    <row r="24" spans="2:23" ht="30" customHeight="1" x14ac:dyDescent="0.3">
      <c r="B24" s="293"/>
      <c r="C24" s="7" t="s">
        <v>164</v>
      </c>
      <c r="D24" s="190">
        <f t="shared" ref="D24:E27" si="0">G24+J24+M24+P24+S24</f>
        <v>0</v>
      </c>
      <c r="E24" s="190">
        <f t="shared" si="0"/>
        <v>0</v>
      </c>
      <c r="F24" s="190">
        <f>SUM(D24:E24)</f>
        <v>0</v>
      </c>
      <c r="G24" s="296">
        <f>COUNTIFS('Sem 1 Patra C'!$E$8:$E$72,"=M",'Sem 1 Patra C'!$F$8:$F$72,"=SC",'Sem 1 Patra C'!$AE$8:$AE$72,"=A")</f>
        <v>0</v>
      </c>
      <c r="H24" s="296">
        <f>COUNTIFS('Sem 1 Patra C'!$E$8:$E$72,"=F",'Sem 1 Patra C'!$F$8:$F$72,"=SC",'Sem 1 Patra C'!$AE$8:$AE$72,"=A")</f>
        <v>0</v>
      </c>
      <c r="I24" s="190">
        <f>SUM(G24:H24)</f>
        <v>0</v>
      </c>
      <c r="J24" s="296">
        <f>COUNTIFS('Sem 1 Patra C'!$E$8:$E$72,"=M",'Sem 1 Patra C'!$F$8:$F$72,"=SC",'Sem 1 Patra C'!$AE$8:$AE$72,"=B")</f>
        <v>0</v>
      </c>
      <c r="K24" s="296">
        <f>COUNTIFS('Sem 1 Patra C'!$E$8:$E$72,"=F",'Sem 1 Patra C'!$F$8:$F$72,"=SC",'Sem 1 Patra C'!$AE$8:$AE$72,"=B")</f>
        <v>0</v>
      </c>
      <c r="L24" s="190">
        <f>SUM(J24:K24)</f>
        <v>0</v>
      </c>
      <c r="M24" s="296">
        <f>COUNTIFS('Sem 1 Patra C'!$E$8:$E$72,"=M",'Sem 1 Patra C'!$F$8:$F$72,"=SC",'Sem 1 Patra C'!$AE$8:$AE$72,"=C")</f>
        <v>0</v>
      </c>
      <c r="N24" s="296">
        <f>COUNTIFS('Sem 1 Patra C'!$E$8:$E$72,"=F",'Sem 1 Patra C'!$F$8:$F$72,"=SC",'Sem 1 Patra C'!$AE$8:$AE$72,"=C")</f>
        <v>0</v>
      </c>
      <c r="O24" s="190">
        <f>SUM(M24:N24)</f>
        <v>0</v>
      </c>
      <c r="P24" s="296">
        <f>COUNTIFS('Sem 1 Patra C'!$E$8:$E$72,"=M",'Sem 1 Patra C'!$F$8:$F$72,"=SC",'Sem 1 Patra C'!$AE$8:$AE$72,"=D")</f>
        <v>0</v>
      </c>
      <c r="Q24" s="296">
        <f>COUNTIFS('Sem 1 Patra C'!$E$8:$E$72,"=F",'Sem 1 Patra C'!$F$8:$F$72,"=SC",'Sem 1 Patra C'!$AE$8:$AE$72,"=D")</f>
        <v>0</v>
      </c>
      <c r="R24" s="190">
        <f>SUM(P24:Q24)</f>
        <v>0</v>
      </c>
      <c r="S24" s="296">
        <f>COUNTIFS('Sem 1 Patra C'!$E$8:$E$72,"=M",'Sem 1 Patra C'!$F$8:$F$72,"=SC",'Sem 1 Patra C'!$AE$8:$AE$72,"=E")</f>
        <v>0</v>
      </c>
      <c r="T24" s="296">
        <f>COUNTIFS('Sem 1 Patra C'!$E$8:$E$72,"=F",'Sem 1 Patra C'!$F$8:$F$72,"=SC",'Sem 1 Patra C'!$AE$8:$AE$72,"=E")</f>
        <v>0</v>
      </c>
      <c r="U24" s="190">
        <f>SUM(S24:T24)</f>
        <v>0</v>
      </c>
      <c r="V24" s="7"/>
      <c r="W24" s="293"/>
    </row>
    <row r="25" spans="2:23" ht="30" customHeight="1" x14ac:dyDescent="0.3">
      <c r="B25" s="293"/>
      <c r="C25" s="7" t="s">
        <v>163</v>
      </c>
      <c r="D25" s="190">
        <f t="shared" si="0"/>
        <v>0</v>
      </c>
      <c r="E25" s="190">
        <f t="shared" si="0"/>
        <v>0</v>
      </c>
      <c r="F25" s="190">
        <f>SUM(D25:E25)</f>
        <v>0</v>
      </c>
      <c r="G25" s="296">
        <f>COUNTIFS('Sem 1 Patra C'!$E$8:$E$72,"=M",'Sem 1 Patra C'!$F$8:$F$72,"=ST",'Sem 1 Patra C'!$AE$8:$AE$72,"=A")</f>
        <v>0</v>
      </c>
      <c r="H25" s="296">
        <f>COUNTIFS('Sem 1 Patra C'!$E$8:$E$72,"=F",'Sem 1 Patra C'!$F$8:$F$72,"=ST",'Sem 1 Patra C'!$AE$8:$AE$72,"=A")</f>
        <v>0</v>
      </c>
      <c r="I25" s="190">
        <f>SUM(G25:H25)</f>
        <v>0</v>
      </c>
      <c r="J25" s="296">
        <f>COUNTIFS('Sem 1 Patra C'!$E$8:$E$72,"=M",'Sem 1 Patra C'!$F$8:$F$72,"=ST",'Sem 1 Patra C'!$AE$8:$AE$72,"=B")</f>
        <v>0</v>
      </c>
      <c r="K25" s="296">
        <f>COUNTIFS('Sem 1 Patra C'!$E$8:$E$72,"=F",'Sem 1 Patra C'!$F$8:$F$72,"=ST",'Sem 1 Patra C'!$AE$8:$AE$72,"=B")</f>
        <v>0</v>
      </c>
      <c r="L25" s="190">
        <f>SUM(J25:K25)</f>
        <v>0</v>
      </c>
      <c r="M25" s="296">
        <f>COUNTIFS('Sem 1 Patra C'!$E$8:$E$72,"=M",'Sem 1 Patra C'!$F$8:$F$72,"=ST",'Sem 1 Patra C'!$AE$8:$AE$72,"=C")</f>
        <v>0</v>
      </c>
      <c r="N25" s="296">
        <f>COUNTIFS('Sem 1 Patra C'!$E$8:$E$72,"=F",'Sem 1 Patra C'!$F$8:$F$72,"=ST",'Sem 1 Patra C'!$AE$8:$AE$72,"=C")</f>
        <v>0</v>
      </c>
      <c r="O25" s="190">
        <f>SUM(M25:N25)</f>
        <v>0</v>
      </c>
      <c r="P25" s="296">
        <f>COUNTIFS('Sem 1 Patra C'!$E$8:$E$72,"=M",'Sem 1 Patra C'!$F$8:$F$72,"=ST",'Sem 1 Patra C'!$AE$8:$AE$72,"=D")</f>
        <v>0</v>
      </c>
      <c r="Q25" s="296">
        <f>COUNTIFS('Sem 1 Patra C'!$E$8:$E$72,"=F",'Sem 1 Patra C'!$F$8:$F$72,"=ST",'Sem 1 Patra C'!$AE$8:$AE$72,"=D")</f>
        <v>0</v>
      </c>
      <c r="R25" s="190">
        <f>SUM(P25:Q25)</f>
        <v>0</v>
      </c>
      <c r="S25" s="296">
        <f>COUNTIFS('Sem 1 Patra C'!$E$8:$E$72,"=M",'Sem 1 Patra C'!$F$8:$F$72,"=ST",'Sem 1 Patra C'!$AE$8:$AE$72,"=E")</f>
        <v>0</v>
      </c>
      <c r="T25" s="296">
        <f>COUNTIFS('Sem 1 Patra C'!$E$8:$E$72,"=F",'Sem 1 Patra C'!$F$8:$F$72,"=ST",'Sem 1 Patra C'!$AE$8:$AE$72,"=E")</f>
        <v>0</v>
      </c>
      <c r="U25" s="190">
        <f>SUM(S25:T25)</f>
        <v>0</v>
      </c>
      <c r="V25" s="7"/>
      <c r="W25" s="293"/>
    </row>
    <row r="26" spans="2:23" ht="30" customHeight="1" x14ac:dyDescent="0.3">
      <c r="B26" s="293"/>
      <c r="C26" s="7" t="s">
        <v>162</v>
      </c>
      <c r="D26" s="190">
        <f t="shared" si="0"/>
        <v>2</v>
      </c>
      <c r="E26" s="190">
        <f t="shared" si="0"/>
        <v>0</v>
      </c>
      <c r="F26" s="190">
        <f>SUM(D26:E26)</f>
        <v>2</v>
      </c>
      <c r="G26" s="296">
        <f>COUNTIFS('Sem 1 Patra C'!$E$8:$E$72,"=M",'Sem 1 Patra C'!$F$8:$F$72,"=OBC",'Sem 1 Patra C'!$AE$8:$AE$72,"=A")</f>
        <v>0</v>
      </c>
      <c r="H26" s="296">
        <f>COUNTIFS('Sem 1 Patra C'!$E$8:$E$72,"=F",'Sem 1 Patra C'!$F$8:$F$72,"=OBC",'Sem 1 Patra C'!$AE$8:$AE$72,"=A")</f>
        <v>0</v>
      </c>
      <c r="I26" s="190">
        <f>SUM(G26:H26)</f>
        <v>0</v>
      </c>
      <c r="J26" s="296">
        <f>COUNTIFS('Sem 1 Patra C'!$E$8:$E$72,"=M",'Sem 1 Patra C'!$F$8:$F$72,"=OBC",'Sem 1 Patra C'!$AE$8:$AE$72,"=B")</f>
        <v>1</v>
      </c>
      <c r="K26" s="296">
        <f>COUNTIFS('Sem 1 Patra C'!$E$8:$E$72,"=F",'Sem 1 Patra C'!$F$8:$F$72,"=OBC",'Sem 1 Patra C'!$AE$8:$AE$72,"=B")</f>
        <v>0</v>
      </c>
      <c r="L26" s="190">
        <f>SUM(J26:K26)</f>
        <v>1</v>
      </c>
      <c r="M26" s="296">
        <f>COUNTIFS('Sem 1 Patra C'!$E$8:$E$72,"=M",'Sem 1 Patra C'!$F$8:$F$72,"=OBC",'Sem 1 Patra C'!$AE$8:$AE$72,"=C")</f>
        <v>1</v>
      </c>
      <c r="N26" s="296">
        <f>COUNTIFS('Sem 1 Patra C'!$E$8:$E$72,"=F",'Sem 1 Patra C'!$F$8:$F$72,"=OBC",'Sem 1 Patra C'!$AE$8:$AE$72,"=C")</f>
        <v>0</v>
      </c>
      <c r="O26" s="190">
        <f>SUM(M26:N26)</f>
        <v>1</v>
      </c>
      <c r="P26" s="296">
        <f>COUNTIFS('Sem 1 Patra C'!$E$8:$E$72,"=M",'Sem 1 Patra C'!$F$8:$F$72,"=OBC",'Sem 1 Patra C'!$AE$8:$AE$72,"=D")</f>
        <v>0</v>
      </c>
      <c r="Q26" s="296">
        <f>COUNTIFS('Sem 1 Patra C'!$E$8:$E$72,"=F",'Sem 1 Patra C'!$F$8:$F$72,"=OBC",'Sem 1 Patra C'!$AE$8:$AE$72,"=D")</f>
        <v>0</v>
      </c>
      <c r="R26" s="190">
        <f>SUM(P26:Q26)</f>
        <v>0</v>
      </c>
      <c r="S26" s="296">
        <f>COUNTIFS('Sem 1 Patra C'!$E$8:$E$72,"=M",'Sem 1 Patra C'!$F$8:$F$72,"=OBC",'Sem 1 Patra C'!$AE$8:$AE$72,"=E")</f>
        <v>0</v>
      </c>
      <c r="T26" s="296">
        <f>COUNTIFS('Sem 1 Patra C'!$E$8:$E$72,"=F",'Sem 1 Patra C'!$F$8:$F$72,"=OBC",'Sem 1 Patra C'!$AE$8:$AE$72,"=E")</f>
        <v>0</v>
      </c>
      <c r="U26" s="190">
        <f>SUM(S26:T26)</f>
        <v>0</v>
      </c>
      <c r="V26" s="7"/>
      <c r="W26" s="293"/>
    </row>
    <row r="27" spans="2:23" ht="30" customHeight="1" x14ac:dyDescent="0.3">
      <c r="B27" s="293"/>
      <c r="C27" s="7" t="s">
        <v>21</v>
      </c>
      <c r="D27" s="190">
        <f t="shared" si="0"/>
        <v>0</v>
      </c>
      <c r="E27" s="190">
        <f t="shared" si="0"/>
        <v>0</v>
      </c>
      <c r="F27" s="190">
        <f>SUM(D27:E27)</f>
        <v>0</v>
      </c>
      <c r="G27" s="296">
        <f>COUNTIFS('Sem 1 Patra C'!$E$8:$E$72,"=M",'Sem 1 Patra C'!$F$8:$F$72,"=OTHER",'Sem 1 Patra C'!$AE$8:$AE$72,"=A")</f>
        <v>0</v>
      </c>
      <c r="H27" s="296">
        <f>COUNTIFS('Sem 1 Patra C'!$E$8:$E$72,"=F",'Sem 1 Patra C'!$F$8:$F$72,"=OTHER",'Sem 1 Patra C'!$AE$8:$AE$72,"=A")</f>
        <v>0</v>
      </c>
      <c r="I27" s="190">
        <f>SUM(G27:H27)</f>
        <v>0</v>
      </c>
      <c r="J27" s="296">
        <f>COUNTIFS('Sem 1 Patra C'!$E$8:$E$72,"=M",'Sem 1 Patra C'!$F$8:$F$72,"=OTHER",'Sem 1 Patra C'!$AE$8:$AE$72,"=B")</f>
        <v>0</v>
      </c>
      <c r="K27" s="296">
        <f>COUNTIFS('Sem 1 Patra C'!$E$8:$E$72,"=F",'Sem 1 Patra C'!$F$8:$F$72,"=OTHER",'Sem 1 Patra C'!$AE$8:$AE$72,"=B")</f>
        <v>0</v>
      </c>
      <c r="L27" s="190">
        <f>SUM(J27:K27)</f>
        <v>0</v>
      </c>
      <c r="M27" s="296">
        <f>COUNTIFS('Sem 1 Patra C'!$E$8:$E$72,"=M",'Sem 1 Patra C'!$F$8:$F$72,"=OTHER",'Sem 1 Patra C'!$AE$8:$AE$72,"=C")</f>
        <v>0</v>
      </c>
      <c r="N27" s="296">
        <f>COUNTIFS('Sem 1 Patra C'!$E$8:$E$72,"=F",'Sem 1 Patra C'!$F$8:$F$72,"=OTHER",'Sem 1 Patra C'!$AE$8:$AE$72,"=C")</f>
        <v>0</v>
      </c>
      <c r="O27" s="190">
        <f>SUM(M27:N27)</f>
        <v>0</v>
      </c>
      <c r="P27" s="296">
        <f>COUNTIFS('Sem 1 Patra C'!$E$8:$E$72,"=M",'Sem 1 Patra C'!$F$8:$F$72,"=OTHER",'Sem 1 Patra C'!$AE$8:$AE$72,"=D")</f>
        <v>0</v>
      </c>
      <c r="Q27" s="296">
        <f>COUNTIFS('Sem 1 Patra C'!$E$8:$E$72,"=F",'Sem 1 Patra C'!$F$8:$F$72,"=OTHER",'Sem 1 Patra C'!$AE$8:$AE$72,"=D")</f>
        <v>0</v>
      </c>
      <c r="R27" s="190">
        <f>SUM(P27:Q27)</f>
        <v>0</v>
      </c>
      <c r="S27" s="296">
        <f>COUNTIFS('Sem 1 Patra C'!$E$8:$E$72,"=M",'Sem 1 Patra C'!$F$8:$F$72,"=OTHER",'Sem 1 Patra C'!$AE$8:$AE$72,"=E")</f>
        <v>0</v>
      </c>
      <c r="T27" s="296">
        <f>COUNTIFS('Sem 1 Patra C'!$E$8:$E$72,"=F",'Sem 1 Patra C'!$F$8:$F$72,"=OTHER",'Sem 1 Patra C'!$AE$8:$AE$72,"=E")</f>
        <v>0</v>
      </c>
      <c r="U27" s="190">
        <f>SUM(S27:T27)</f>
        <v>0</v>
      </c>
      <c r="V27" s="7"/>
      <c r="W27" s="293"/>
    </row>
    <row r="28" spans="2:23" ht="40.200000000000003" customHeight="1" x14ac:dyDescent="0.3">
      <c r="B28" s="293"/>
      <c r="C28" s="7" t="s">
        <v>18</v>
      </c>
      <c r="D28" s="279">
        <f>SUM(D24:D27)</f>
        <v>2</v>
      </c>
      <c r="E28" s="279">
        <f t="shared" ref="E28:U28" si="1">SUM(E24:E27)</f>
        <v>0</v>
      </c>
      <c r="F28" s="279">
        <f t="shared" si="1"/>
        <v>2</v>
      </c>
      <c r="G28" s="279">
        <f t="shared" si="1"/>
        <v>0</v>
      </c>
      <c r="H28" s="279">
        <f t="shared" si="1"/>
        <v>0</v>
      </c>
      <c r="I28" s="279">
        <f t="shared" si="1"/>
        <v>0</v>
      </c>
      <c r="J28" s="279">
        <f t="shared" si="1"/>
        <v>1</v>
      </c>
      <c r="K28" s="279">
        <f t="shared" si="1"/>
        <v>0</v>
      </c>
      <c r="L28" s="279">
        <f t="shared" si="1"/>
        <v>1</v>
      </c>
      <c r="M28" s="279">
        <f t="shared" si="1"/>
        <v>1</v>
      </c>
      <c r="N28" s="279">
        <f t="shared" si="1"/>
        <v>0</v>
      </c>
      <c r="O28" s="279">
        <f t="shared" si="1"/>
        <v>1</v>
      </c>
      <c r="P28" s="279">
        <f t="shared" si="1"/>
        <v>0</v>
      </c>
      <c r="Q28" s="279">
        <f t="shared" si="1"/>
        <v>0</v>
      </c>
      <c r="R28" s="279">
        <f t="shared" si="1"/>
        <v>0</v>
      </c>
      <c r="S28" s="279">
        <f t="shared" si="1"/>
        <v>0</v>
      </c>
      <c r="T28" s="279">
        <f t="shared" si="1"/>
        <v>0</v>
      </c>
      <c r="U28" s="279">
        <f t="shared" si="1"/>
        <v>0</v>
      </c>
      <c r="V28" s="7"/>
      <c r="W28" s="293"/>
    </row>
    <row r="29" spans="2:23" ht="26.4" customHeight="1" x14ac:dyDescent="0.3">
      <c r="B29" s="293"/>
      <c r="C29" s="293"/>
      <c r="D29" s="293"/>
      <c r="E29" s="293"/>
      <c r="F29" s="293"/>
      <c r="G29" s="293"/>
      <c r="H29" s="293"/>
      <c r="I29" s="293"/>
      <c r="J29" s="293"/>
      <c r="K29" s="293"/>
      <c r="L29" s="293"/>
      <c r="M29" s="293"/>
      <c r="N29" s="293"/>
      <c r="O29" s="293"/>
      <c r="P29" s="293"/>
      <c r="Q29" s="293"/>
      <c r="R29" s="293"/>
      <c r="S29" s="293"/>
      <c r="T29" s="293"/>
      <c r="U29" s="293"/>
      <c r="V29" s="293"/>
      <c r="W29" s="293"/>
    </row>
    <row r="30" spans="2:23" ht="19.2" customHeight="1" x14ac:dyDescent="0.3">
      <c r="B30" s="293"/>
      <c r="C30" s="403" t="s">
        <v>89</v>
      </c>
      <c r="D30" s="403"/>
      <c r="E30" s="403"/>
      <c r="F30" s="403"/>
      <c r="G30" s="403"/>
      <c r="H30" s="293"/>
      <c r="I30" s="293"/>
      <c r="J30" s="293"/>
      <c r="K30" s="293"/>
      <c r="L30" s="293"/>
      <c r="M30" s="293"/>
      <c r="N30" s="293"/>
      <c r="O30" s="293"/>
      <c r="P30" s="293"/>
      <c r="Q30" s="403" t="s">
        <v>88</v>
      </c>
      <c r="R30" s="403"/>
      <c r="S30" s="403"/>
      <c r="T30" s="403"/>
      <c r="U30" s="403"/>
      <c r="V30" s="403"/>
      <c r="W30" s="293"/>
    </row>
    <row r="31" spans="2:23" ht="2.4" customHeight="1" x14ac:dyDescent="0.3">
      <c r="B31" s="293"/>
      <c r="C31" s="293"/>
      <c r="D31" s="293"/>
      <c r="E31" s="293"/>
      <c r="F31" s="293"/>
      <c r="G31" s="293"/>
      <c r="H31" s="293"/>
      <c r="I31" s="293"/>
      <c r="J31" s="293"/>
      <c r="K31" s="293"/>
      <c r="L31" s="293"/>
      <c r="M31" s="293"/>
      <c r="N31" s="293"/>
      <c r="O31" s="293"/>
      <c r="P31" s="293"/>
      <c r="Q31" s="293"/>
      <c r="R31" s="293"/>
      <c r="S31" s="293"/>
      <c r="T31" s="293"/>
      <c r="U31" s="293"/>
      <c r="V31" s="293"/>
      <c r="W31" s="293"/>
    </row>
    <row r="32" spans="2:23" ht="18" customHeight="1" x14ac:dyDescent="0.3">
      <c r="B32" s="293"/>
      <c r="C32" s="293"/>
      <c r="D32" s="293"/>
      <c r="E32" s="123"/>
      <c r="F32" s="293"/>
      <c r="G32" s="293"/>
      <c r="H32" s="293"/>
      <c r="I32" s="293"/>
      <c r="J32" s="293"/>
      <c r="K32" s="293"/>
      <c r="L32" s="293"/>
      <c r="M32" s="293"/>
      <c r="N32" s="293"/>
      <c r="O32" s="293"/>
      <c r="P32" s="293"/>
      <c r="Q32" s="293"/>
      <c r="R32" s="293"/>
      <c r="S32" s="293"/>
      <c r="T32" s="293"/>
      <c r="U32" s="293"/>
      <c r="V32" s="293"/>
      <c r="W32" s="293"/>
    </row>
    <row r="33" spans="2:23" ht="29.4" customHeight="1" x14ac:dyDescent="0.3">
      <c r="B33" s="397" t="s">
        <v>155</v>
      </c>
      <c r="C33" s="398"/>
      <c r="D33" s="398"/>
      <c r="E33" s="398"/>
      <c r="F33" s="398"/>
      <c r="G33" s="398"/>
      <c r="H33" s="398"/>
      <c r="I33" s="398"/>
      <c r="J33" s="293"/>
      <c r="K33" s="293"/>
      <c r="L33" s="293"/>
      <c r="M33" s="293"/>
      <c r="N33" s="293"/>
      <c r="O33" s="293"/>
      <c r="P33" s="417" t="s">
        <v>173</v>
      </c>
      <c r="Q33" s="417"/>
      <c r="R33" s="417"/>
      <c r="S33" s="417"/>
      <c r="T33" s="417"/>
      <c r="U33" s="417"/>
      <c r="V33" s="417"/>
      <c r="W33" s="417"/>
    </row>
    <row r="34" spans="2:23" ht="9" customHeight="1" x14ac:dyDescent="0.3">
      <c r="B34" s="293"/>
      <c r="C34" s="293"/>
      <c r="D34" s="293"/>
      <c r="E34" s="293"/>
      <c r="F34" s="293"/>
      <c r="G34" s="293"/>
      <c r="H34" s="293"/>
      <c r="I34" s="293"/>
      <c r="J34" s="293"/>
      <c r="K34" s="293"/>
      <c r="L34" s="293"/>
      <c r="M34" s="293"/>
      <c r="N34" s="293"/>
      <c r="O34" s="293"/>
      <c r="P34" s="293"/>
      <c r="Q34" s="293"/>
      <c r="R34" s="293"/>
      <c r="S34" s="293"/>
      <c r="T34" s="293"/>
      <c r="U34" s="293"/>
      <c r="V34" s="293"/>
      <c r="W34" s="293"/>
    </row>
    <row r="35" spans="2:23" hidden="1" x14ac:dyDescent="0.3">
      <c r="B35" s="293"/>
      <c r="C35" s="293"/>
      <c r="D35" s="293"/>
      <c r="E35" s="293"/>
      <c r="F35" s="293"/>
      <c r="G35" s="293"/>
      <c r="H35" s="293"/>
      <c r="I35" s="293"/>
      <c r="J35" s="293"/>
      <c r="K35" s="293"/>
      <c r="L35" s="293"/>
      <c r="M35" s="293"/>
      <c r="N35" s="293"/>
      <c r="O35" s="293"/>
      <c r="P35" s="293"/>
      <c r="Q35" s="293"/>
      <c r="R35" s="293"/>
      <c r="S35" s="293"/>
      <c r="T35" s="293"/>
      <c r="U35" s="293"/>
      <c r="V35" s="293"/>
      <c r="W35" s="293"/>
    </row>
    <row r="36" spans="2:23" hidden="1" x14ac:dyDescent="0.3">
      <c r="B36" s="293"/>
      <c r="C36" s="293"/>
      <c r="D36" s="293"/>
      <c r="E36" s="293"/>
      <c r="F36" s="293"/>
      <c r="G36" s="293"/>
      <c r="H36" s="293"/>
      <c r="I36" s="293"/>
      <c r="J36" s="293"/>
      <c r="K36" s="293"/>
      <c r="L36" s="293"/>
      <c r="M36" s="293"/>
      <c r="N36" s="293"/>
      <c r="O36" s="293"/>
      <c r="P36" s="293"/>
      <c r="Q36" s="293"/>
      <c r="R36" s="293"/>
      <c r="S36" s="293"/>
      <c r="T36" s="293"/>
      <c r="U36" s="293"/>
      <c r="V36" s="293"/>
      <c r="W36" s="293"/>
    </row>
    <row r="37" spans="2:23" hidden="1" x14ac:dyDescent="0.3">
      <c r="B37" s="293"/>
      <c r="C37" s="293"/>
      <c r="D37" s="293"/>
      <c r="E37" s="293"/>
      <c r="F37" s="293"/>
      <c r="G37" s="293"/>
      <c r="H37" s="293"/>
      <c r="I37" s="293"/>
      <c r="J37" s="293"/>
      <c r="K37" s="293"/>
      <c r="L37" s="293"/>
      <c r="M37" s="293"/>
      <c r="N37" s="293"/>
      <c r="O37" s="293"/>
      <c r="P37" s="293"/>
      <c r="Q37" s="293"/>
      <c r="R37" s="293"/>
      <c r="S37" s="293"/>
      <c r="T37" s="293"/>
      <c r="U37" s="293"/>
      <c r="V37" s="293"/>
      <c r="W37" s="293"/>
    </row>
    <row r="38" spans="2:23" hidden="1" x14ac:dyDescent="0.3">
      <c r="B38" s="293"/>
      <c r="C38" s="293"/>
      <c r="D38" s="293"/>
      <c r="E38" s="293"/>
      <c r="F38" s="293"/>
      <c r="G38" s="293"/>
      <c r="H38" s="293"/>
      <c r="I38" s="293"/>
      <c r="J38" s="293"/>
      <c r="K38" s="293"/>
      <c r="L38" s="293"/>
      <c r="M38" s="293"/>
      <c r="N38" s="293"/>
      <c r="O38" s="293"/>
      <c r="P38" s="293"/>
      <c r="Q38" s="293"/>
      <c r="R38" s="293"/>
      <c r="S38" s="293"/>
      <c r="T38" s="293"/>
      <c r="U38" s="293"/>
      <c r="V38" s="293"/>
      <c r="W38" s="293"/>
    </row>
    <row r="39" spans="2:23" hidden="1" x14ac:dyDescent="0.3">
      <c r="B39" s="293"/>
      <c r="C39" s="293"/>
      <c r="D39" s="293"/>
      <c r="E39" s="293"/>
      <c r="F39" s="293"/>
      <c r="G39" s="293"/>
      <c r="H39" s="293"/>
      <c r="I39" s="293"/>
      <c r="J39" s="293"/>
      <c r="K39" s="293"/>
      <c r="L39" s="293"/>
      <c r="M39" s="293"/>
      <c r="N39" s="293"/>
      <c r="O39" s="293"/>
      <c r="P39" s="293"/>
      <c r="Q39" s="293"/>
      <c r="R39" s="293"/>
      <c r="S39" s="293"/>
      <c r="T39" s="293"/>
      <c r="U39" s="293"/>
      <c r="V39" s="293"/>
      <c r="W39" s="293"/>
    </row>
    <row r="40" spans="2:23" hidden="1" x14ac:dyDescent="0.3">
      <c r="B40" s="293"/>
      <c r="C40" s="293"/>
      <c r="D40" s="293"/>
      <c r="E40" s="293"/>
      <c r="F40" s="293"/>
      <c r="G40" s="293"/>
      <c r="H40" s="293"/>
      <c r="I40" s="293"/>
      <c r="J40" s="293"/>
      <c r="K40" s="293"/>
      <c r="L40" s="293"/>
      <c r="M40" s="293"/>
      <c r="N40" s="293"/>
      <c r="O40" s="293"/>
      <c r="P40" s="293"/>
      <c r="Q40" s="293"/>
      <c r="R40" s="293"/>
      <c r="S40" s="293"/>
      <c r="T40" s="293"/>
      <c r="U40" s="293"/>
      <c r="V40" s="293"/>
      <c r="W40" s="293"/>
    </row>
    <row r="41" spans="2:23" hidden="1" x14ac:dyDescent="0.3">
      <c r="B41" s="293"/>
      <c r="C41" s="293"/>
      <c r="D41" s="293"/>
      <c r="E41" s="293"/>
      <c r="F41" s="293"/>
      <c r="G41" s="293"/>
      <c r="H41" s="293"/>
      <c r="I41" s="293"/>
      <c r="J41" s="293"/>
      <c r="K41" s="293"/>
      <c r="L41" s="293"/>
      <c r="M41" s="293"/>
      <c r="N41" s="293"/>
      <c r="O41" s="293"/>
      <c r="P41" s="293"/>
      <c r="Q41" s="293"/>
      <c r="R41" s="293"/>
      <c r="S41" s="293"/>
      <c r="T41" s="293"/>
      <c r="U41" s="293"/>
      <c r="V41" s="293"/>
      <c r="W41" s="293"/>
    </row>
    <row r="42" spans="2:23" hidden="1" x14ac:dyDescent="0.3">
      <c r="B42" s="293"/>
      <c r="C42" s="293"/>
      <c r="D42" s="293"/>
      <c r="E42" s="293"/>
      <c r="F42" s="293"/>
      <c r="G42" s="293"/>
      <c r="H42" s="293"/>
      <c r="I42" s="293"/>
      <c r="J42" s="293"/>
      <c r="K42" s="293"/>
      <c r="L42" s="293"/>
      <c r="M42" s="293"/>
      <c r="N42" s="293"/>
      <c r="O42" s="293"/>
      <c r="P42" s="293"/>
      <c r="Q42" s="293"/>
      <c r="R42" s="293"/>
      <c r="S42" s="293"/>
      <c r="T42" s="293"/>
      <c r="U42" s="293"/>
      <c r="V42" s="293"/>
      <c r="W42" s="293"/>
    </row>
    <row r="43" spans="2:23" hidden="1" x14ac:dyDescent="0.3">
      <c r="B43" s="293"/>
      <c r="C43" s="293"/>
      <c r="D43" s="293"/>
      <c r="E43" s="293"/>
      <c r="F43" s="293"/>
      <c r="G43" s="293"/>
      <c r="H43" s="293"/>
      <c r="I43" s="293"/>
      <c r="J43" s="293"/>
      <c r="K43" s="293"/>
      <c r="L43" s="293"/>
      <c r="M43" s="293"/>
      <c r="N43" s="293"/>
      <c r="O43" s="293"/>
      <c r="P43" s="293"/>
      <c r="Q43" s="293"/>
      <c r="R43" s="293"/>
      <c r="S43" s="293"/>
      <c r="T43" s="293"/>
      <c r="U43" s="293"/>
      <c r="V43" s="293"/>
      <c r="W43" s="293"/>
    </row>
    <row r="44" spans="2:23" hidden="1" x14ac:dyDescent="0.3">
      <c r="B44" s="293"/>
      <c r="C44" s="293"/>
      <c r="D44" s="293"/>
      <c r="E44" s="293"/>
      <c r="F44" s="293"/>
      <c r="G44" s="293"/>
      <c r="H44" s="293"/>
      <c r="I44" s="293"/>
      <c r="J44" s="293"/>
      <c r="K44" s="293"/>
      <c r="L44" s="293"/>
      <c r="M44" s="293"/>
      <c r="N44" s="293"/>
      <c r="O44" s="293"/>
      <c r="P44" s="293"/>
      <c r="Q44" s="293"/>
      <c r="R44" s="293"/>
      <c r="S44" s="293"/>
      <c r="T44" s="293"/>
      <c r="U44" s="293"/>
      <c r="V44" s="293"/>
      <c r="W44" s="293"/>
    </row>
    <row r="45" spans="2:23" hidden="1" x14ac:dyDescent="0.3">
      <c r="B45" s="293"/>
      <c r="C45" s="293"/>
      <c r="D45" s="293"/>
      <c r="E45" s="293"/>
      <c r="F45" s="293"/>
      <c r="G45" s="293"/>
      <c r="H45" s="293"/>
      <c r="I45" s="293"/>
      <c r="J45" s="293"/>
      <c r="K45" s="293"/>
      <c r="L45" s="293"/>
      <c r="M45" s="293"/>
      <c r="N45" s="293"/>
      <c r="O45" s="293"/>
      <c r="P45" s="293"/>
      <c r="Q45" s="293"/>
      <c r="R45" s="293"/>
      <c r="S45" s="293"/>
      <c r="T45" s="293"/>
      <c r="U45" s="293"/>
      <c r="V45" s="293"/>
      <c r="W45" s="293"/>
    </row>
    <row r="46" spans="2:23" hidden="1" x14ac:dyDescent="0.3">
      <c r="B46" s="293"/>
      <c r="C46" s="293"/>
      <c r="D46" s="293"/>
      <c r="E46" s="293"/>
      <c r="F46" s="293"/>
      <c r="G46" s="293"/>
      <c r="H46" s="293"/>
      <c r="I46" s="293"/>
      <c r="J46" s="293"/>
      <c r="K46" s="293"/>
      <c r="L46" s="293"/>
      <c r="M46" s="293"/>
      <c r="N46" s="293"/>
      <c r="O46" s="293"/>
      <c r="P46" s="293"/>
      <c r="Q46" s="293"/>
      <c r="R46" s="293"/>
      <c r="S46" s="293"/>
      <c r="T46" s="293"/>
      <c r="U46" s="293"/>
      <c r="V46" s="293"/>
      <c r="W46" s="293"/>
    </row>
    <row r="47" spans="2:23" hidden="1" x14ac:dyDescent="0.3">
      <c r="B47" s="293"/>
      <c r="C47" s="293"/>
      <c r="D47" s="293"/>
      <c r="E47" s="293"/>
      <c r="F47" s="293"/>
      <c r="G47" s="293"/>
      <c r="H47" s="293"/>
      <c r="I47" s="293"/>
      <c r="J47" s="293"/>
      <c r="K47" s="293"/>
      <c r="L47" s="293"/>
      <c r="M47" s="293"/>
      <c r="N47" s="293"/>
      <c r="O47" s="293"/>
      <c r="P47" s="293"/>
      <c r="Q47" s="293"/>
      <c r="R47" s="293"/>
      <c r="S47" s="293"/>
      <c r="T47" s="293"/>
      <c r="U47" s="293"/>
      <c r="V47" s="293"/>
      <c r="W47" s="293"/>
    </row>
    <row r="48" spans="2:23" hidden="1" x14ac:dyDescent="0.3">
      <c r="B48" s="293"/>
      <c r="C48" s="293"/>
      <c r="D48" s="293"/>
      <c r="E48" s="293"/>
      <c r="F48" s="293"/>
      <c r="G48" s="293"/>
      <c r="H48" s="293"/>
      <c r="I48" s="293"/>
      <c r="J48" s="293"/>
      <c r="K48" s="293"/>
      <c r="L48" s="293"/>
      <c r="M48" s="293"/>
      <c r="N48" s="293"/>
      <c r="O48" s="293"/>
      <c r="P48" s="293"/>
      <c r="Q48" s="293"/>
      <c r="R48" s="293"/>
      <c r="S48" s="293"/>
      <c r="T48" s="293"/>
      <c r="U48" s="293"/>
      <c r="V48" s="293"/>
      <c r="W48" s="293"/>
    </row>
    <row r="49" spans="2:23" hidden="1" x14ac:dyDescent="0.3">
      <c r="B49" s="293"/>
      <c r="C49" s="293"/>
      <c r="D49" s="293"/>
      <c r="E49" s="293"/>
      <c r="F49" s="293"/>
      <c r="G49" s="293"/>
      <c r="H49" s="293"/>
      <c r="I49" s="293"/>
      <c r="J49" s="293"/>
      <c r="K49" s="293"/>
      <c r="L49" s="293"/>
      <c r="M49" s="293"/>
      <c r="N49" s="293"/>
      <c r="O49" s="293"/>
      <c r="P49" s="293"/>
      <c r="Q49" s="293"/>
      <c r="R49" s="293"/>
      <c r="S49" s="293"/>
      <c r="T49" s="293"/>
      <c r="U49" s="293"/>
      <c r="V49" s="293"/>
      <c r="W49" s="293"/>
    </row>
    <row r="50" spans="2:23" hidden="1" x14ac:dyDescent="0.3">
      <c r="B50" s="293"/>
      <c r="C50" s="293"/>
      <c r="D50" s="293"/>
      <c r="E50" s="293"/>
      <c r="F50" s="293"/>
      <c r="G50" s="293"/>
      <c r="H50" s="293"/>
      <c r="I50" s="293"/>
      <c r="J50" s="293"/>
      <c r="K50" s="293"/>
      <c r="L50" s="293"/>
      <c r="M50" s="293"/>
      <c r="N50" s="293"/>
      <c r="O50" s="293"/>
      <c r="P50" s="293"/>
      <c r="Q50" s="293"/>
      <c r="R50" s="293"/>
      <c r="S50" s="293"/>
      <c r="T50" s="293"/>
      <c r="U50" s="293"/>
      <c r="V50" s="293"/>
      <c r="W50" s="293"/>
    </row>
    <row r="51" spans="2:23" hidden="1" x14ac:dyDescent="0.3">
      <c r="B51" s="293"/>
      <c r="C51" s="293"/>
      <c r="D51" s="293"/>
      <c r="E51" s="293"/>
      <c r="F51" s="293"/>
      <c r="G51" s="293"/>
      <c r="H51" s="293"/>
      <c r="I51" s="293"/>
      <c r="J51" s="293"/>
      <c r="K51" s="293"/>
      <c r="L51" s="293"/>
      <c r="M51" s="293"/>
      <c r="N51" s="293"/>
      <c r="O51" s="293"/>
      <c r="P51" s="293"/>
      <c r="Q51" s="293"/>
      <c r="R51" s="293"/>
      <c r="S51" s="293"/>
      <c r="T51" s="293"/>
      <c r="U51" s="293"/>
      <c r="V51" s="293"/>
      <c r="W51" s="293"/>
    </row>
    <row r="52" spans="2:23" hidden="1" x14ac:dyDescent="0.3">
      <c r="B52" s="293"/>
      <c r="C52" s="293"/>
      <c r="D52" s="293"/>
      <c r="E52" s="293"/>
      <c r="F52" s="293"/>
      <c r="G52" s="293"/>
      <c r="H52" s="293"/>
      <c r="I52" s="293"/>
      <c r="J52" s="293"/>
      <c r="K52" s="293"/>
      <c r="L52" s="293"/>
      <c r="M52" s="293"/>
      <c r="N52" s="293"/>
      <c r="O52" s="293"/>
      <c r="P52" s="293"/>
      <c r="Q52" s="293"/>
      <c r="R52" s="293"/>
      <c r="S52" s="293"/>
      <c r="T52" s="293"/>
      <c r="U52" s="293"/>
      <c r="V52" s="293"/>
      <c r="W52" s="293"/>
    </row>
    <row r="53" spans="2:23" hidden="1" x14ac:dyDescent="0.3">
      <c r="B53" s="293"/>
      <c r="C53" s="293"/>
      <c r="D53" s="293"/>
      <c r="E53" s="293"/>
      <c r="F53" s="293"/>
      <c r="G53" s="293"/>
      <c r="H53" s="293"/>
      <c r="I53" s="293"/>
      <c r="J53" s="293"/>
      <c r="K53" s="293"/>
      <c r="L53" s="293"/>
      <c r="M53" s="293"/>
      <c r="N53" s="293"/>
      <c r="O53" s="293"/>
      <c r="P53" s="293"/>
      <c r="Q53" s="293"/>
      <c r="R53" s="293"/>
      <c r="S53" s="293"/>
      <c r="T53" s="293"/>
      <c r="U53" s="293"/>
      <c r="V53" s="293"/>
      <c r="W53" s="293"/>
    </row>
    <row r="54" spans="2:23" hidden="1" x14ac:dyDescent="0.3">
      <c r="B54" s="293"/>
      <c r="C54" s="293"/>
      <c r="D54" s="293"/>
      <c r="E54" s="293"/>
      <c r="F54" s="293"/>
      <c r="G54" s="293"/>
      <c r="H54" s="293"/>
      <c r="I54" s="293"/>
      <c r="J54" s="293"/>
      <c r="K54" s="293"/>
      <c r="L54" s="293"/>
      <c r="M54" s="293"/>
      <c r="N54" s="293"/>
      <c r="O54" s="293"/>
      <c r="P54" s="293"/>
      <c r="Q54" s="293"/>
      <c r="R54" s="293"/>
      <c r="S54" s="293"/>
      <c r="T54" s="293"/>
      <c r="U54" s="293"/>
      <c r="V54" s="293"/>
      <c r="W54" s="293"/>
    </row>
    <row r="55" spans="2:23" hidden="1" x14ac:dyDescent="0.3">
      <c r="B55" s="293"/>
      <c r="C55" s="293"/>
      <c r="D55" s="293"/>
      <c r="E55" s="293"/>
      <c r="F55" s="293"/>
      <c r="G55" s="293"/>
      <c r="H55" s="293"/>
      <c r="I55" s="293"/>
      <c r="J55" s="293"/>
      <c r="K55" s="293"/>
      <c r="L55" s="293"/>
      <c r="M55" s="293"/>
      <c r="N55" s="293"/>
      <c r="O55" s="293"/>
      <c r="P55" s="293"/>
      <c r="Q55" s="293"/>
      <c r="R55" s="293"/>
      <c r="S55" s="293"/>
      <c r="T55" s="293"/>
      <c r="U55" s="293"/>
      <c r="V55" s="293"/>
      <c r="W55" s="293"/>
    </row>
    <row r="56" spans="2:23" hidden="1" x14ac:dyDescent="0.3">
      <c r="B56" s="293"/>
      <c r="C56" s="293"/>
      <c r="D56" s="293"/>
      <c r="E56" s="293"/>
      <c r="F56" s="293"/>
      <c r="G56" s="293"/>
      <c r="H56" s="293"/>
      <c r="I56" s="293"/>
      <c r="J56" s="293"/>
      <c r="K56" s="293"/>
      <c r="L56" s="293"/>
      <c r="M56" s="293"/>
      <c r="N56" s="293"/>
      <c r="O56" s="293"/>
      <c r="P56" s="293"/>
      <c r="Q56" s="293"/>
      <c r="R56" s="293"/>
      <c r="S56" s="293"/>
      <c r="T56" s="293"/>
      <c r="U56" s="293"/>
      <c r="V56" s="293"/>
      <c r="W56" s="293"/>
    </row>
    <row r="57" spans="2:23" hidden="1" x14ac:dyDescent="0.3">
      <c r="B57" s="293"/>
      <c r="C57" s="293"/>
      <c r="D57" s="293"/>
      <c r="E57" s="293"/>
      <c r="F57" s="293"/>
      <c r="G57" s="293"/>
      <c r="H57" s="293"/>
      <c r="I57" s="293"/>
      <c r="J57" s="293"/>
      <c r="K57" s="293"/>
      <c r="L57" s="293"/>
      <c r="M57" s="293"/>
      <c r="N57" s="293"/>
      <c r="O57" s="293"/>
      <c r="P57" s="293"/>
      <c r="Q57" s="293"/>
      <c r="R57" s="293"/>
      <c r="S57" s="293"/>
      <c r="T57" s="293"/>
      <c r="U57" s="293"/>
      <c r="V57" s="293"/>
      <c r="W57" s="293"/>
    </row>
    <row r="58" spans="2:23" hidden="1" x14ac:dyDescent="0.3">
      <c r="B58" s="293"/>
      <c r="C58" s="293"/>
      <c r="D58" s="293"/>
      <c r="E58" s="293"/>
      <c r="F58" s="293"/>
      <c r="G58" s="293"/>
      <c r="H58" s="293"/>
      <c r="I58" s="293"/>
      <c r="J58" s="293"/>
      <c r="K58" s="293"/>
      <c r="L58" s="293"/>
      <c r="M58" s="293"/>
      <c r="N58" s="293"/>
      <c r="O58" s="293"/>
      <c r="P58" s="293"/>
      <c r="Q58" s="293"/>
      <c r="R58" s="293"/>
      <c r="S58" s="293"/>
      <c r="T58" s="293"/>
      <c r="U58" s="293"/>
      <c r="V58" s="293"/>
      <c r="W58" s="293"/>
    </row>
  </sheetData>
  <sheetProtection password="CA41" sheet="1" objects="1" scenarios="1" formatColumns="0" formatRows="0"/>
  <mergeCells count="38">
    <mergeCell ref="B33:I33"/>
    <mergeCell ref="P33:W33"/>
    <mergeCell ref="J22:L22"/>
    <mergeCell ref="M22:O22"/>
    <mergeCell ref="P22:R22"/>
    <mergeCell ref="S22:U22"/>
    <mergeCell ref="C30:G30"/>
    <mergeCell ref="Q30:V30"/>
    <mergeCell ref="C18:D18"/>
    <mergeCell ref="F18:V18"/>
    <mergeCell ref="C19:D19"/>
    <mergeCell ref="F19:V19"/>
    <mergeCell ref="C21:C23"/>
    <mergeCell ref="D21:F21"/>
    <mergeCell ref="G21:U21"/>
    <mergeCell ref="V21:V23"/>
    <mergeCell ref="D22:F22"/>
    <mergeCell ref="G22:I22"/>
    <mergeCell ref="C15:D15"/>
    <mergeCell ref="F15:V15"/>
    <mergeCell ref="C16:D16"/>
    <mergeCell ref="F16:V16"/>
    <mergeCell ref="C17:D17"/>
    <mergeCell ref="F17:V17"/>
    <mergeCell ref="C14:D14"/>
    <mergeCell ref="F14:V14"/>
    <mergeCell ref="C3:V3"/>
    <mergeCell ref="C4:V4"/>
    <mergeCell ref="C5:V5"/>
    <mergeCell ref="C6:V6"/>
    <mergeCell ref="I8:K8"/>
    <mergeCell ref="I10:J10"/>
    <mergeCell ref="K10:M10"/>
    <mergeCell ref="C11:V11"/>
    <mergeCell ref="C12:D12"/>
    <mergeCell ref="F12:V12"/>
    <mergeCell ref="C13:D13"/>
    <mergeCell ref="F13:V13"/>
  </mergeCells>
  <hyperlinks>
    <hyperlink ref="B33" r:id="rId1" xr:uid="{00000000-0004-0000-0600-000000000000}"/>
  </hyperlinks>
  <pageMargins left="0.27559055118110198" right="0.23622047244094499" top="0.23622047244094499" bottom="0.196850393700787" header="0.15748031496063" footer="0.15748031496063"/>
  <pageSetup paperSize="9" orientation="portrait" r:id="rId2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2060"/>
  </sheetPr>
  <dimension ref="A1:T31"/>
  <sheetViews>
    <sheetView workbookViewId="0">
      <selection activeCell="C1" sqref="C1:E1"/>
    </sheetView>
  </sheetViews>
  <sheetFormatPr defaultColWidth="0" defaultRowHeight="14.4" zeroHeight="1" x14ac:dyDescent="0.3"/>
  <cols>
    <col min="1" max="1" width="2.33203125" style="17" customWidth="1"/>
    <col min="2" max="2" width="1.6640625" style="17" customWidth="1"/>
    <col min="3" max="3" width="17.44140625" style="17" bestFit="1" customWidth="1"/>
    <col min="4" max="4" width="5.6640625" style="17" customWidth="1"/>
    <col min="5" max="5" width="8.88671875" style="17" customWidth="1"/>
    <col min="6" max="6" width="8.44140625" style="17" bestFit="1" customWidth="1"/>
    <col min="7" max="7" width="9.5546875" style="17" bestFit="1" customWidth="1"/>
    <col min="8" max="8" width="6" style="17" customWidth="1"/>
    <col min="9" max="9" width="1.33203125" style="17" customWidth="1"/>
    <col min="10" max="10" width="9.5546875" style="17" customWidth="1"/>
    <col min="11" max="11" width="10" style="17" customWidth="1"/>
    <col min="12" max="12" width="1.6640625" style="17" customWidth="1"/>
    <col min="13" max="13" width="17.5546875" style="17" customWidth="1"/>
    <col min="14" max="14" width="6.33203125" style="17" customWidth="1"/>
    <col min="15" max="15" width="8.88671875" style="17" customWidth="1"/>
    <col min="16" max="16" width="8.44140625" style="17" bestFit="1" customWidth="1"/>
    <col min="17" max="17" width="9.5546875" style="17" bestFit="1" customWidth="1"/>
    <col min="18" max="18" width="5.109375" style="17" customWidth="1"/>
    <col min="19" max="19" width="1.5546875" style="17" customWidth="1"/>
    <col min="20" max="20" width="1.6640625" style="17" customWidth="1"/>
    <col min="21" max="16384" width="8.88671875" style="17" hidden="1"/>
  </cols>
  <sheetData>
    <row r="1" spans="1:19" s="117" customFormat="1" ht="27" customHeight="1" thickBot="1" x14ac:dyDescent="0.35">
      <c r="A1" s="122"/>
      <c r="B1" s="122"/>
      <c r="C1" s="547" t="s">
        <v>161</v>
      </c>
      <c r="D1" s="548"/>
      <c r="E1" s="549"/>
      <c r="F1" s="122"/>
      <c r="G1" s="532" t="s">
        <v>186</v>
      </c>
      <c r="H1" s="533"/>
      <c r="I1" s="533"/>
      <c r="J1" s="534"/>
      <c r="K1" s="122"/>
      <c r="L1" s="122"/>
      <c r="M1" s="122"/>
      <c r="N1" s="122"/>
      <c r="O1" s="122"/>
      <c r="P1" s="122"/>
      <c r="Q1" s="122"/>
      <c r="R1" s="122"/>
      <c r="S1" s="122"/>
    </row>
    <row r="2" spans="1:19" s="117" customFormat="1" ht="27" customHeight="1" thickBot="1" x14ac:dyDescent="0.35">
      <c r="A2" s="122"/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</row>
    <row r="3" spans="1:19" s="117" customFormat="1" ht="24" customHeight="1" thickBot="1" x14ac:dyDescent="0.35">
      <c r="A3" s="122"/>
      <c r="B3" s="122"/>
      <c r="C3" s="550" t="s">
        <v>160</v>
      </c>
      <c r="D3" s="551"/>
      <c r="E3" s="551"/>
      <c r="F3" s="551"/>
      <c r="G3" s="551"/>
      <c r="H3" s="551"/>
      <c r="I3" s="551"/>
      <c r="J3" s="551"/>
      <c r="K3" s="551"/>
      <c r="L3" s="551"/>
      <c r="M3" s="551"/>
      <c r="N3" s="552"/>
      <c r="O3" s="160">
        <v>1</v>
      </c>
      <c r="P3" s="122"/>
      <c r="Q3" s="122"/>
      <c r="R3" s="122"/>
      <c r="S3" s="122"/>
    </row>
    <row r="4" spans="1:19" s="117" customFormat="1" ht="22.2" customHeight="1" thickBot="1" x14ac:dyDescent="0.35">
      <c r="A4" s="122"/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</row>
    <row r="5" spans="1:19" ht="6.6" customHeight="1" x14ac:dyDescent="0.3">
      <c r="B5" s="31"/>
      <c r="C5" s="32"/>
      <c r="D5" s="32"/>
      <c r="E5" s="32"/>
      <c r="F5" s="32"/>
      <c r="G5" s="32"/>
      <c r="H5" s="32"/>
      <c r="I5" s="33"/>
      <c r="L5" s="31"/>
      <c r="M5" s="32"/>
      <c r="N5" s="32"/>
      <c r="O5" s="32"/>
      <c r="P5" s="32"/>
      <c r="Q5" s="32"/>
      <c r="R5" s="32"/>
      <c r="S5" s="33"/>
    </row>
    <row r="6" spans="1:19" ht="25.95" customHeight="1" x14ac:dyDescent="0.3">
      <c r="B6" s="34"/>
      <c r="C6" s="553" t="str">
        <f>'School Data'!B21</f>
        <v>જિલ્લા પંચાયત શિક્ષણ સમિતિ, અમદાવાદ</v>
      </c>
      <c r="D6" s="553"/>
      <c r="E6" s="553"/>
      <c r="F6" s="553"/>
      <c r="G6" s="553"/>
      <c r="H6" s="553"/>
      <c r="I6" s="35"/>
      <c r="L6" s="34"/>
      <c r="M6" s="553" t="str">
        <f>C6</f>
        <v>જિલ્લા પંચાયત શિક્ષણ સમિતિ, અમદાવાદ</v>
      </c>
      <c r="N6" s="553"/>
      <c r="O6" s="553"/>
      <c r="P6" s="553"/>
      <c r="Q6" s="553"/>
      <c r="R6" s="553"/>
      <c r="S6" s="35"/>
    </row>
    <row r="7" spans="1:19" s="36" customFormat="1" ht="24" customHeight="1" x14ac:dyDescent="0.45">
      <c r="B7" s="37"/>
      <c r="C7" s="554" t="s">
        <v>1</v>
      </c>
      <c r="D7" s="554"/>
      <c r="E7" s="554"/>
      <c r="F7" s="554"/>
      <c r="G7" s="554"/>
      <c r="H7" s="554"/>
      <c r="I7" s="38"/>
      <c r="J7" s="39"/>
      <c r="K7" s="40"/>
      <c r="L7" s="37"/>
      <c r="M7" s="500" t="s">
        <v>1</v>
      </c>
      <c r="N7" s="500"/>
      <c r="O7" s="500"/>
      <c r="P7" s="500"/>
      <c r="Q7" s="500"/>
      <c r="R7" s="500"/>
      <c r="S7" s="41"/>
    </row>
    <row r="8" spans="1:19" s="42" customFormat="1" ht="23.4" customHeight="1" x14ac:dyDescent="0.4">
      <c r="B8" s="43"/>
      <c r="C8" s="545" t="s">
        <v>59</v>
      </c>
      <c r="D8" s="545"/>
      <c r="E8" s="545"/>
      <c r="F8" s="545"/>
      <c r="G8" s="545"/>
      <c r="H8" s="545"/>
      <c r="I8" s="44"/>
      <c r="J8" s="45"/>
      <c r="K8" s="46"/>
      <c r="L8" s="43"/>
      <c r="M8" s="545" t="s">
        <v>59</v>
      </c>
      <c r="N8" s="545"/>
      <c r="O8" s="545"/>
      <c r="P8" s="545"/>
      <c r="Q8" s="545"/>
      <c r="R8" s="545"/>
      <c r="S8" s="47"/>
    </row>
    <row r="9" spans="1:19" s="29" customFormat="1" ht="18" customHeight="1" x14ac:dyDescent="0.3">
      <c r="B9" s="48"/>
      <c r="C9" s="500" t="s">
        <v>60</v>
      </c>
      <c r="D9" s="500"/>
      <c r="E9" s="500"/>
      <c r="F9" s="500"/>
      <c r="G9" s="500"/>
      <c r="H9" s="500"/>
      <c r="I9" s="49"/>
      <c r="J9" s="213"/>
      <c r="K9" s="28"/>
      <c r="L9" s="48"/>
      <c r="M9" s="500" t="s">
        <v>60</v>
      </c>
      <c r="N9" s="500"/>
      <c r="O9" s="500"/>
      <c r="P9" s="500"/>
      <c r="Q9" s="500"/>
      <c r="R9" s="500"/>
      <c r="S9" s="51"/>
    </row>
    <row r="10" spans="1:19" ht="17.399999999999999" customHeight="1" x14ac:dyDescent="0.3">
      <c r="B10" s="52"/>
      <c r="C10" s="546" t="s">
        <v>61</v>
      </c>
      <c r="D10" s="546"/>
      <c r="E10" s="546"/>
      <c r="F10" s="546"/>
      <c r="G10" s="546"/>
      <c r="H10" s="546"/>
      <c r="I10" s="53"/>
      <c r="J10" s="54"/>
      <c r="K10" s="55"/>
      <c r="L10" s="52"/>
      <c r="M10" s="546" t="s">
        <v>61</v>
      </c>
      <c r="N10" s="546"/>
      <c r="O10" s="546"/>
      <c r="P10" s="546"/>
      <c r="Q10" s="546"/>
      <c r="R10" s="546"/>
      <c r="S10" s="56"/>
    </row>
    <row r="11" spans="1:19" s="221" customFormat="1" ht="20.399999999999999" customHeight="1" x14ac:dyDescent="0.3">
      <c r="B11" s="127"/>
      <c r="C11" s="61" t="s">
        <v>132</v>
      </c>
      <c r="D11" s="121">
        <f>'School Data'!B23</f>
        <v>3</v>
      </c>
      <c r="E11" s="131"/>
      <c r="F11" s="216"/>
      <c r="G11" s="61" t="s">
        <v>134</v>
      </c>
      <c r="H11" s="59" t="str">
        <f>'School Data'!B24</f>
        <v>-</v>
      </c>
      <c r="I11" s="128"/>
      <c r="J11" s="216"/>
      <c r="K11" s="216"/>
      <c r="L11" s="127"/>
      <c r="M11" s="61" t="str">
        <f>C11</f>
        <v>ધોરણ   :-</v>
      </c>
      <c r="N11" s="121">
        <f>'School Data'!B23</f>
        <v>3</v>
      </c>
      <c r="P11" s="216"/>
      <c r="Q11" s="61" t="str">
        <f>G11</f>
        <v>વર્ગ     :-</v>
      </c>
      <c r="R11" s="59" t="str">
        <f>'School Data'!B24</f>
        <v>-</v>
      </c>
      <c r="S11" s="129"/>
    </row>
    <row r="12" spans="1:19" s="221" customFormat="1" ht="21" customHeight="1" x14ac:dyDescent="0.3">
      <c r="B12" s="127"/>
      <c r="C12" s="61" t="s">
        <v>133</v>
      </c>
      <c r="D12" s="543" t="str">
        <f>'School Data'!B25</f>
        <v>2025-26</v>
      </c>
      <c r="E12" s="542"/>
      <c r="F12" s="216"/>
      <c r="G12" s="61" t="s">
        <v>135</v>
      </c>
      <c r="H12" s="124">
        <f>O3</f>
        <v>1</v>
      </c>
      <c r="I12" s="128"/>
      <c r="J12" s="216"/>
      <c r="K12" s="130"/>
      <c r="L12" s="127"/>
      <c r="M12" s="61" t="str">
        <f>C12</f>
        <v>વર્ષ     :-</v>
      </c>
      <c r="N12" s="543" t="str">
        <f>'School Data'!B25</f>
        <v>2025-26</v>
      </c>
      <c r="O12" s="542"/>
      <c r="P12" s="216"/>
      <c r="Q12" s="125" t="str">
        <f>G12</f>
        <v>રોલ નં  :-</v>
      </c>
      <c r="R12" s="169">
        <f>O3+1</f>
        <v>2</v>
      </c>
      <c r="S12" s="129"/>
    </row>
    <row r="13" spans="1:19" s="221" customFormat="1" ht="10.199999999999999" customHeight="1" thickBot="1" x14ac:dyDescent="0.35">
      <c r="B13" s="127"/>
      <c r="C13" s="544"/>
      <c r="D13" s="544"/>
      <c r="E13" s="544"/>
      <c r="F13" s="544"/>
      <c r="G13" s="544"/>
      <c r="H13" s="544"/>
      <c r="I13" s="128"/>
      <c r="J13" s="216"/>
      <c r="K13" s="130"/>
      <c r="L13" s="127"/>
      <c r="M13" s="544"/>
      <c r="N13" s="544"/>
      <c r="O13" s="544"/>
      <c r="P13" s="544"/>
      <c r="Q13" s="544"/>
      <c r="R13" s="544"/>
      <c r="S13" s="129"/>
    </row>
    <row r="14" spans="1:19" s="221" customFormat="1" ht="25.2" customHeight="1" thickTop="1" x14ac:dyDescent="0.3">
      <c r="B14" s="127"/>
      <c r="C14" s="125" t="s">
        <v>121</v>
      </c>
      <c r="D14" s="536" t="str">
        <f>'School Data'!B22</f>
        <v>ચાંગોદર પે સે શાળા</v>
      </c>
      <c r="E14" s="536"/>
      <c r="F14" s="536"/>
      <c r="G14" s="536"/>
      <c r="H14" s="536"/>
      <c r="I14" s="128"/>
      <c r="J14" s="216"/>
      <c r="K14" s="216"/>
      <c r="L14" s="127"/>
      <c r="M14" s="125" t="str">
        <f t="shared" ref="M14:M27" si="0">C14</f>
        <v xml:space="preserve">શાળાનું નામ    :-  </v>
      </c>
      <c r="N14" s="536" t="str">
        <f>'School Data'!B22</f>
        <v>ચાંગોદર પે સે શાળા</v>
      </c>
      <c r="O14" s="536"/>
      <c r="P14" s="536"/>
      <c r="Q14" s="536"/>
      <c r="R14" s="536"/>
      <c r="S14" s="129"/>
    </row>
    <row r="15" spans="1:19" s="221" customFormat="1" ht="25.2" customHeight="1" x14ac:dyDescent="0.3">
      <c r="B15" s="127"/>
      <c r="C15" s="61" t="s">
        <v>122</v>
      </c>
      <c r="D15" s="535" t="str">
        <f>'School Data'!B27</f>
        <v>સાણંદ</v>
      </c>
      <c r="E15" s="535"/>
      <c r="F15" s="216" t="s">
        <v>63</v>
      </c>
      <c r="G15" s="535" t="str">
        <f>'School Data'!B28</f>
        <v>અમદાવાદ</v>
      </c>
      <c r="H15" s="535"/>
      <c r="I15" s="128"/>
      <c r="J15" s="216"/>
      <c r="K15" s="216"/>
      <c r="L15" s="127"/>
      <c r="M15" s="61" t="str">
        <f t="shared" si="0"/>
        <v>તાલુકો          :-</v>
      </c>
      <c r="N15" s="535" t="str">
        <f>'School Data'!B27</f>
        <v>સાણંદ</v>
      </c>
      <c r="O15" s="535"/>
      <c r="P15" s="216" t="s">
        <v>63</v>
      </c>
      <c r="Q15" s="535" t="str">
        <f>'School Data'!B28</f>
        <v>અમદાવાદ</v>
      </c>
      <c r="R15" s="535"/>
      <c r="S15" s="129"/>
    </row>
    <row r="16" spans="1:19" s="221" customFormat="1" ht="25.2" customHeight="1" x14ac:dyDescent="0.3">
      <c r="B16" s="127"/>
      <c r="C16" s="61" t="s">
        <v>123</v>
      </c>
      <c r="D16" s="542" t="str">
        <f>VLOOKUP(H12,'Patrak C'!A9:C73,2,0)</f>
        <v>રાજ ભીખાભાઈ સોલંકી</v>
      </c>
      <c r="E16" s="542"/>
      <c r="F16" s="542"/>
      <c r="G16" s="542"/>
      <c r="H16" s="542"/>
      <c r="I16" s="128"/>
      <c r="J16" s="216"/>
      <c r="K16" s="216"/>
      <c r="L16" s="127"/>
      <c r="M16" s="61" t="str">
        <f t="shared" si="0"/>
        <v>વિદ્યાર્થીનું નામ  :-</v>
      </c>
      <c r="N16" s="542" t="str">
        <f>VLOOKUP(R12,'Patrak C'!A9:C73,2,0)</f>
        <v>કરણ મહેશભાઈ વાઘેલા</v>
      </c>
      <c r="O16" s="542"/>
      <c r="P16" s="542"/>
      <c r="Q16" s="542"/>
      <c r="R16" s="542"/>
      <c r="S16" s="129"/>
    </row>
    <row r="17" spans="2:19" s="221" customFormat="1" ht="25.2" customHeight="1" x14ac:dyDescent="0.3">
      <c r="B17" s="127"/>
      <c r="C17" s="61" t="s">
        <v>124</v>
      </c>
      <c r="D17" s="539" t="str">
        <f>VLOOKUP(H12,'Student Data'!A6:K70,10,0)</f>
        <v>મું.ચાંગોદર, તા- સાણંદ, જિ- અમદાવાદ.</v>
      </c>
      <c r="E17" s="539"/>
      <c r="F17" s="539"/>
      <c r="G17" s="539"/>
      <c r="H17" s="539"/>
      <c r="I17" s="128"/>
      <c r="J17" s="216"/>
      <c r="K17" s="216"/>
      <c r="L17" s="127"/>
      <c r="M17" s="61" t="str">
        <f t="shared" si="0"/>
        <v>સરનામું         :-</v>
      </c>
      <c r="N17" s="539" t="str">
        <f>VLOOKUP(R12,'Student Data'!A6:K70,10,0)</f>
        <v>મું.ચાંગોદર, તા- સાણંદ, જિ- અમદાવાદ.</v>
      </c>
      <c r="O17" s="539"/>
      <c r="P17" s="539"/>
      <c r="Q17" s="539"/>
      <c r="R17" s="539"/>
      <c r="S17" s="129"/>
    </row>
    <row r="18" spans="2:19" s="221" customFormat="1" ht="25.2" customHeight="1" x14ac:dyDescent="0.3">
      <c r="B18" s="127"/>
      <c r="C18" s="61" t="s">
        <v>131</v>
      </c>
      <c r="D18" s="214">
        <f>VLOOKUP(H12,'Patrak C'!A9:C73,3,0)</f>
        <v>1234</v>
      </c>
      <c r="E18" s="540" t="s">
        <v>64</v>
      </c>
      <c r="F18" s="540"/>
      <c r="G18" s="541">
        <f>VLOOKUP(H12,'Patrak C'!A9:D73,4,0)</f>
        <v>38454</v>
      </c>
      <c r="H18" s="541"/>
      <c r="I18" s="128"/>
      <c r="J18" s="216"/>
      <c r="K18" s="216"/>
      <c r="L18" s="127"/>
      <c r="M18" s="61" t="str">
        <f t="shared" si="0"/>
        <v>જ. રજી. નં       :-</v>
      </c>
      <c r="N18" s="214">
        <f>VLOOKUP(R12,'Patrak C'!A9:C73,3,0)</f>
        <v>1234</v>
      </c>
      <c r="O18" s="540" t="s">
        <v>64</v>
      </c>
      <c r="P18" s="540"/>
      <c r="Q18" s="541">
        <f>VLOOKUP(R12,'Patrak C'!A9:D73,4,0)</f>
        <v>38454</v>
      </c>
      <c r="R18" s="541"/>
      <c r="S18" s="129"/>
    </row>
    <row r="19" spans="2:19" s="221" customFormat="1" ht="25.2" customHeight="1" x14ac:dyDescent="0.3">
      <c r="B19" s="127"/>
      <c r="C19" s="125" t="s">
        <v>125</v>
      </c>
      <c r="D19" s="535" t="str">
        <f>VLOOKUP(H12,'Student Data'!A6:K70,8,0)</f>
        <v>ભીખાભાઈ સોલંકી</v>
      </c>
      <c r="E19" s="535"/>
      <c r="F19" s="535"/>
      <c r="G19" s="535"/>
      <c r="H19" s="535"/>
      <c r="I19" s="128"/>
      <c r="J19" s="216"/>
      <c r="K19" s="216"/>
      <c r="L19" s="127"/>
      <c r="M19" s="61" t="str">
        <f t="shared" si="0"/>
        <v>પિતાનું નામ    :-</v>
      </c>
      <c r="N19" s="535" t="str">
        <f>VLOOKUP(R12,'Student Data'!A6:K70,8,0)</f>
        <v>ભીખાભાઈ સોલંકી</v>
      </c>
      <c r="O19" s="535"/>
      <c r="P19" s="535"/>
      <c r="Q19" s="535"/>
      <c r="R19" s="535"/>
      <c r="S19" s="129"/>
    </row>
    <row r="20" spans="2:19" s="221" customFormat="1" ht="25.2" customHeight="1" x14ac:dyDescent="0.3">
      <c r="B20" s="127"/>
      <c r="C20" s="61" t="s">
        <v>126</v>
      </c>
      <c r="D20" s="535" t="str">
        <f>VLOOKUP(H12,'Student Data'!A6:K70,9,0)</f>
        <v>રમીલાબેન</v>
      </c>
      <c r="E20" s="535"/>
      <c r="F20" s="535"/>
      <c r="G20" s="535"/>
      <c r="H20" s="535"/>
      <c r="I20" s="128"/>
      <c r="J20" s="216"/>
      <c r="K20" s="216"/>
      <c r="L20" s="127"/>
      <c r="M20" s="61" t="str">
        <f t="shared" si="0"/>
        <v>માતાનું નામ    :-</v>
      </c>
      <c r="N20" s="535" t="str">
        <f>VLOOKUP(R12,'Student Data'!A6:K70,9,0)</f>
        <v>રમીલાબેન</v>
      </c>
      <c r="O20" s="535"/>
      <c r="P20" s="535"/>
      <c r="Q20" s="535"/>
      <c r="R20" s="535"/>
      <c r="S20" s="129"/>
    </row>
    <row r="21" spans="2:19" s="221" customFormat="1" ht="25.2" customHeight="1" x14ac:dyDescent="0.3">
      <c r="B21" s="127"/>
      <c r="C21" s="61" t="s">
        <v>118</v>
      </c>
      <c r="D21" s="536" t="str">
        <f>VLOOKUP(H12,'Student Data'!A6:R70,12,0)</f>
        <v>240704010011510015</v>
      </c>
      <c r="E21" s="536"/>
      <c r="F21" s="536"/>
      <c r="G21" s="536"/>
      <c r="H21" s="536"/>
      <c r="I21" s="128"/>
      <c r="J21" s="216"/>
      <c r="K21" s="216"/>
      <c r="L21" s="127"/>
      <c r="M21" s="61" t="str">
        <f t="shared" si="0"/>
        <v>આધારડાયસ નં :-</v>
      </c>
      <c r="N21" s="536" t="str">
        <f>VLOOKUP(R12,'Student Data'!A6:R70,12,0)</f>
        <v>240704010011510015</v>
      </c>
      <c r="O21" s="536"/>
      <c r="P21" s="536"/>
      <c r="Q21" s="536"/>
      <c r="R21" s="536"/>
      <c r="S21" s="129"/>
    </row>
    <row r="22" spans="2:19" s="221" customFormat="1" ht="25.2" customHeight="1" x14ac:dyDescent="0.3">
      <c r="B22" s="127"/>
      <c r="C22" s="61" t="s">
        <v>127</v>
      </c>
      <c r="D22" s="537" t="str">
        <f>VLOOKUP(H12,'Student Data'!A6:R70,13,0)</f>
        <v>1111 2222 3333</v>
      </c>
      <c r="E22" s="537"/>
      <c r="F22" s="537"/>
      <c r="G22" s="537"/>
      <c r="H22" s="537"/>
      <c r="I22" s="128"/>
      <c r="J22" s="216"/>
      <c r="K22" s="216"/>
      <c r="L22" s="127"/>
      <c r="M22" s="61" t="str">
        <f t="shared" si="0"/>
        <v>આધારકાર્ડ નં   :-</v>
      </c>
      <c r="N22" s="538" t="str">
        <f>VLOOKUP(R12,'Student Data'!A6:R70,13,0)</f>
        <v>1111 2222 3333</v>
      </c>
      <c r="O22" s="538"/>
      <c r="P22" s="538"/>
      <c r="Q22" s="538"/>
      <c r="R22" s="538"/>
      <c r="S22" s="129"/>
    </row>
    <row r="23" spans="2:19" s="221" customFormat="1" ht="25.2" customHeight="1" x14ac:dyDescent="0.3">
      <c r="B23" s="127"/>
      <c r="C23" s="61" t="s">
        <v>119</v>
      </c>
      <c r="D23" s="535" t="str">
        <f>VLOOKUP(H12,'Student Data'!A6:R70,14,0)</f>
        <v>111111111111111</v>
      </c>
      <c r="E23" s="535"/>
      <c r="F23" s="535"/>
      <c r="G23" s="535"/>
      <c r="H23" s="535"/>
      <c r="I23" s="128"/>
      <c r="J23" s="216"/>
      <c r="K23" s="216"/>
      <c r="L23" s="127"/>
      <c r="M23" s="61" t="str">
        <f t="shared" si="0"/>
        <v>બેંક એકાઉન્ટ નં :-</v>
      </c>
      <c r="N23" s="536" t="str">
        <f>VLOOKUP(R12,'Student Data'!A6:R70,14,0)</f>
        <v>111111111111111</v>
      </c>
      <c r="O23" s="536"/>
      <c r="P23" s="536"/>
      <c r="Q23" s="536"/>
      <c r="R23" s="536"/>
      <c r="S23" s="129"/>
    </row>
    <row r="24" spans="2:19" s="221" customFormat="1" ht="25.2" customHeight="1" x14ac:dyDescent="0.3">
      <c r="B24" s="127"/>
      <c r="C24" s="61" t="s">
        <v>128</v>
      </c>
      <c r="D24" s="535" t="str">
        <f>VLOOKUP(H12,'Student Data'!A6:R70,15,0)</f>
        <v>State Bank Of India</v>
      </c>
      <c r="E24" s="535"/>
      <c r="F24" s="535"/>
      <c r="G24" s="535"/>
      <c r="H24" s="535"/>
      <c r="I24" s="128"/>
      <c r="J24" s="216"/>
      <c r="K24" s="216"/>
      <c r="L24" s="127"/>
      <c r="M24" s="61" t="str">
        <f t="shared" si="0"/>
        <v>Bank Name       :-</v>
      </c>
      <c r="N24" s="536" t="str">
        <f>VLOOKUP(R12,'Student Data'!A6:R70,15,0)</f>
        <v>State Bank Of India</v>
      </c>
      <c r="O24" s="536"/>
      <c r="P24" s="536"/>
      <c r="Q24" s="536"/>
      <c r="R24" s="536"/>
      <c r="S24" s="129"/>
    </row>
    <row r="25" spans="2:19" s="221" customFormat="1" ht="25.2" customHeight="1" x14ac:dyDescent="0.3">
      <c r="B25" s="127"/>
      <c r="C25" s="61" t="s">
        <v>120</v>
      </c>
      <c r="D25" s="535" t="str">
        <f>VLOOKUP(H12,'Student Data'!A6:R70,16,0)</f>
        <v>SBIN0004564</v>
      </c>
      <c r="E25" s="535"/>
      <c r="F25" s="535"/>
      <c r="G25" s="535"/>
      <c r="H25" s="535"/>
      <c r="I25" s="128"/>
      <c r="J25" s="216"/>
      <c r="K25" s="216"/>
      <c r="L25" s="127"/>
      <c r="M25" s="61" t="str">
        <f t="shared" si="0"/>
        <v>Bank IFSC Code :-</v>
      </c>
      <c r="N25" s="536" t="str">
        <f>VLOOKUP(R12,'Student Data'!A6:R70,16,0)</f>
        <v>SBIN0004564</v>
      </c>
      <c r="O25" s="536"/>
      <c r="P25" s="536"/>
      <c r="Q25" s="536"/>
      <c r="R25" s="536"/>
      <c r="S25" s="129"/>
    </row>
    <row r="26" spans="2:19" s="221" customFormat="1" ht="25.2" customHeight="1" x14ac:dyDescent="0.3">
      <c r="B26" s="127"/>
      <c r="C26" s="61" t="s">
        <v>129</v>
      </c>
      <c r="D26" s="535" t="str">
        <f>VLOOKUP(H12,'Student Data'!A6:R70,17,0)</f>
        <v>CHAANGODAR</v>
      </c>
      <c r="E26" s="535"/>
      <c r="F26" s="535"/>
      <c r="G26" s="535"/>
      <c r="H26" s="535"/>
      <c r="I26" s="128"/>
      <c r="J26" s="216"/>
      <c r="K26" s="216"/>
      <c r="L26" s="127"/>
      <c r="M26" s="61" t="str">
        <f t="shared" si="0"/>
        <v>Bank Branch     :-</v>
      </c>
      <c r="N26" s="536" t="str">
        <f>VLOOKUP(R12,'Student Data'!A6:R70,17,0)</f>
        <v>CHAANGODAR</v>
      </c>
      <c r="O26" s="536"/>
      <c r="P26" s="536"/>
      <c r="Q26" s="536"/>
      <c r="R26" s="536"/>
      <c r="S26" s="129"/>
    </row>
    <row r="27" spans="2:19" s="221" customFormat="1" ht="25.2" customHeight="1" x14ac:dyDescent="0.3">
      <c r="B27" s="127"/>
      <c r="C27" s="125" t="s">
        <v>130</v>
      </c>
      <c r="D27" s="535">
        <f>VLOOKUP(H12,'Student Data'!A6:K70,11,0)</f>
        <v>9426402420</v>
      </c>
      <c r="E27" s="535"/>
      <c r="F27" s="535"/>
      <c r="G27" s="535"/>
      <c r="H27" s="535"/>
      <c r="I27" s="128"/>
      <c r="J27" s="216"/>
      <c r="K27" s="216"/>
      <c r="L27" s="127"/>
      <c r="M27" s="125" t="str">
        <f t="shared" si="0"/>
        <v>સંપર્ક નંબર     :-</v>
      </c>
      <c r="N27" s="535">
        <f>VLOOKUP(R12,'Student Data'!A6:K70,11,0)</f>
        <v>9426402420</v>
      </c>
      <c r="O27" s="535"/>
      <c r="P27" s="535"/>
      <c r="Q27" s="535"/>
      <c r="R27" s="535"/>
      <c r="S27" s="129"/>
    </row>
    <row r="28" spans="2:19" ht="8.4" customHeight="1" thickBot="1" x14ac:dyDescent="0.35">
      <c r="B28" s="62"/>
      <c r="C28" s="215"/>
      <c r="D28" s="531"/>
      <c r="E28" s="531"/>
      <c r="F28" s="531"/>
      <c r="G28" s="215"/>
      <c r="H28" s="215"/>
      <c r="I28" s="64"/>
      <c r="J28" s="65"/>
      <c r="L28" s="62"/>
      <c r="M28" s="215"/>
      <c r="N28" s="215"/>
      <c r="O28" s="215"/>
      <c r="P28" s="215"/>
      <c r="Q28" s="215"/>
      <c r="R28" s="215"/>
      <c r="S28" s="64"/>
    </row>
    <row r="29" spans="2:19" x14ac:dyDescent="0.3">
      <c r="E29" s="65"/>
      <c r="F29" s="65"/>
      <c r="G29" s="65"/>
      <c r="I29" s="65"/>
    </row>
    <row r="30" spans="2:19" x14ac:dyDescent="0.3"/>
    <row r="31" spans="2:19" x14ac:dyDescent="0.3"/>
  </sheetData>
  <sheetProtection password="CA11" sheet="1" objects="1" scenarios="1" formatColumns="0" formatRows="0"/>
  <mergeCells count="50">
    <mergeCell ref="C1:E1"/>
    <mergeCell ref="C3:N3"/>
    <mergeCell ref="C6:H6"/>
    <mergeCell ref="M6:R6"/>
    <mergeCell ref="C7:H7"/>
    <mergeCell ref="M7:R7"/>
    <mergeCell ref="C8:H8"/>
    <mergeCell ref="M8:R8"/>
    <mergeCell ref="C9:H9"/>
    <mergeCell ref="M9:R9"/>
    <mergeCell ref="C10:H10"/>
    <mergeCell ref="M10:R10"/>
    <mergeCell ref="D12:E12"/>
    <mergeCell ref="N12:O12"/>
    <mergeCell ref="C13:H13"/>
    <mergeCell ref="M13:R13"/>
    <mergeCell ref="D14:H14"/>
    <mergeCell ref="N14:R14"/>
    <mergeCell ref="D15:E15"/>
    <mergeCell ref="G15:H15"/>
    <mergeCell ref="N15:O15"/>
    <mergeCell ref="Q15:R15"/>
    <mergeCell ref="D16:H16"/>
    <mergeCell ref="N16:R16"/>
    <mergeCell ref="D20:H20"/>
    <mergeCell ref="N20:R20"/>
    <mergeCell ref="D21:H21"/>
    <mergeCell ref="N21:R21"/>
    <mergeCell ref="D17:H17"/>
    <mergeCell ref="N17:R17"/>
    <mergeCell ref="E18:F18"/>
    <mergeCell ref="G18:H18"/>
    <mergeCell ref="O18:P18"/>
    <mergeCell ref="Q18:R18"/>
    <mergeCell ref="D28:F28"/>
    <mergeCell ref="G1:J1"/>
    <mergeCell ref="D25:H25"/>
    <mergeCell ref="N25:R25"/>
    <mergeCell ref="D26:H26"/>
    <mergeCell ref="N26:R26"/>
    <mergeCell ref="D27:H27"/>
    <mergeCell ref="N27:R27"/>
    <mergeCell ref="D22:H22"/>
    <mergeCell ref="N22:R22"/>
    <mergeCell ref="D23:H23"/>
    <mergeCell ref="N23:R23"/>
    <mergeCell ref="D24:H24"/>
    <mergeCell ref="N24:R24"/>
    <mergeCell ref="D19:H19"/>
    <mergeCell ref="N19:R19"/>
  </mergeCells>
  <pageMargins left="0.3" right="0.4" top="0.3" bottom="0.3" header="0.3" footer="0.3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7030A0"/>
    <pageSetUpPr fitToPage="1"/>
  </sheetPr>
  <dimension ref="B1:U32"/>
  <sheetViews>
    <sheetView workbookViewId="0">
      <selection activeCell="C1" sqref="C1:F1"/>
    </sheetView>
  </sheetViews>
  <sheetFormatPr defaultColWidth="0" defaultRowHeight="14.4" zeroHeight="1" x14ac:dyDescent="0.3"/>
  <cols>
    <col min="1" max="1" width="1.109375" style="17" customWidth="1"/>
    <col min="2" max="2" width="1.33203125" style="17" customWidth="1"/>
    <col min="3" max="3" width="7.33203125" style="17" customWidth="1"/>
    <col min="4" max="4" width="11.33203125" style="17" customWidth="1"/>
    <col min="5" max="5" width="8.109375" style="17" customWidth="1"/>
    <col min="6" max="6" width="8.88671875" style="17" customWidth="1"/>
    <col min="7" max="7" width="9.44140625" style="17" bestFit="1" customWidth="1"/>
    <col min="8" max="8" width="11.6640625" style="17" bestFit="1" customWidth="1"/>
    <col min="9" max="9" width="1.33203125" style="17" customWidth="1"/>
    <col min="10" max="10" width="10.44140625" style="17" customWidth="1"/>
    <col min="11" max="11" width="8.5546875" style="17" customWidth="1"/>
    <col min="12" max="12" width="1.33203125" style="17" customWidth="1"/>
    <col min="13" max="13" width="7.33203125" style="17" customWidth="1"/>
    <col min="14" max="14" width="11.33203125" style="17" customWidth="1"/>
    <col min="15" max="15" width="8.109375" style="17" customWidth="1"/>
    <col min="16" max="16" width="8.88671875" style="17" customWidth="1"/>
    <col min="17" max="17" width="9.44140625" style="17" bestFit="1" customWidth="1"/>
    <col min="18" max="18" width="11.6640625" style="17" bestFit="1" customWidth="1"/>
    <col min="19" max="19" width="1.33203125" style="17" customWidth="1"/>
    <col min="20" max="20" width="1.6640625" style="17" customWidth="1"/>
    <col min="21" max="16384" width="0" style="17" hidden="1"/>
  </cols>
  <sheetData>
    <row r="1" spans="2:21" ht="27" customHeight="1" thickBot="1" x14ac:dyDescent="0.35">
      <c r="C1" s="572" t="str">
        <f>'Front Page Legal'!C1:E1</f>
        <v xml:space="preserve">Created by   -   Hitesh Ahjoliya </v>
      </c>
      <c r="D1" s="573"/>
      <c r="E1" s="573"/>
      <c r="F1" s="574"/>
      <c r="H1" s="572" t="s">
        <v>186</v>
      </c>
      <c r="I1" s="573"/>
      <c r="J1" s="574"/>
    </row>
    <row r="2" spans="2:21" ht="22.95" customHeight="1" thickBot="1" x14ac:dyDescent="0.35"/>
    <row r="3" spans="2:21" ht="22.2" customHeight="1" thickBot="1" x14ac:dyDescent="0.35">
      <c r="C3" s="575" t="s">
        <v>160</v>
      </c>
      <c r="D3" s="576"/>
      <c r="E3" s="576"/>
      <c r="F3" s="576"/>
      <c r="G3" s="576"/>
      <c r="H3" s="576"/>
      <c r="I3" s="576"/>
      <c r="J3" s="576"/>
      <c r="K3" s="576"/>
      <c r="L3" s="576"/>
      <c r="M3" s="576"/>
      <c r="N3" s="576"/>
      <c r="O3" s="577"/>
      <c r="P3" s="161">
        <v>1</v>
      </c>
    </row>
    <row r="4" spans="2:21" ht="19.2" customHeight="1" thickBot="1" x14ac:dyDescent="0.35"/>
    <row r="5" spans="2:21" ht="6" customHeight="1" x14ac:dyDescent="0.3">
      <c r="B5" s="31"/>
      <c r="C5" s="32"/>
      <c r="D5" s="32"/>
      <c r="E5" s="32"/>
      <c r="F5" s="32"/>
      <c r="G5" s="32"/>
      <c r="H5" s="32"/>
      <c r="I5" s="33"/>
      <c r="L5" s="31"/>
      <c r="M5" s="32"/>
      <c r="N5" s="32"/>
      <c r="O5" s="32"/>
      <c r="P5" s="32"/>
      <c r="Q5" s="32"/>
      <c r="R5" s="32"/>
      <c r="S5" s="33"/>
    </row>
    <row r="6" spans="2:21" s="141" customFormat="1" ht="25.2" customHeight="1" thickBot="1" x14ac:dyDescent="0.35">
      <c r="B6" s="57"/>
      <c r="C6" s="578" t="s">
        <v>1</v>
      </c>
      <c r="D6" s="578"/>
      <c r="E6" s="578"/>
      <c r="F6" s="578"/>
      <c r="G6" s="578"/>
      <c r="H6" s="578"/>
      <c r="I6" s="60"/>
      <c r="J6" s="58"/>
      <c r="K6" s="58"/>
      <c r="L6" s="57"/>
      <c r="M6" s="578" t="str">
        <f>C6</f>
        <v xml:space="preserve">શાળાકીય સર્વગ્રાહી મૂલ્યાંકન </v>
      </c>
      <c r="N6" s="578"/>
      <c r="O6" s="578"/>
      <c r="P6" s="578"/>
      <c r="Q6" s="578"/>
      <c r="R6" s="578"/>
      <c r="S6" s="60"/>
    </row>
    <row r="7" spans="2:21" ht="24.6" customHeight="1" x14ac:dyDescent="0.35">
      <c r="B7" s="67"/>
      <c r="C7" s="579" t="s">
        <v>65</v>
      </c>
      <c r="D7" s="580"/>
      <c r="E7" s="581" t="str">
        <f>VLOOKUP(H8,'Patrak C'!A9:G73,2,0)</f>
        <v>કરણ મહેશભાઈ વાઘેલા</v>
      </c>
      <c r="F7" s="581"/>
      <c r="G7" s="581"/>
      <c r="H7" s="582"/>
      <c r="I7" s="68"/>
      <c r="J7" s="218"/>
      <c r="K7" s="218"/>
      <c r="L7" s="67"/>
      <c r="M7" s="579" t="str">
        <f>C7</f>
        <v>વિદ્યાર્થીનું નામ :-</v>
      </c>
      <c r="N7" s="580"/>
      <c r="O7" s="581" t="str">
        <f>VLOOKUP(R8,'Patrak C'!A9:G73,2,0)</f>
        <v>રાજ ભીખાભાઈ સોલંકી</v>
      </c>
      <c r="P7" s="581"/>
      <c r="Q7" s="581"/>
      <c r="R7" s="582"/>
      <c r="S7" s="68"/>
      <c r="T7" s="66"/>
      <c r="U7" s="66"/>
    </row>
    <row r="8" spans="2:21" ht="24" customHeight="1" x14ac:dyDescent="0.35">
      <c r="B8" s="67"/>
      <c r="C8" s="70" t="s">
        <v>95</v>
      </c>
      <c r="D8" s="121">
        <f>'School Data'!B23</f>
        <v>3</v>
      </c>
      <c r="E8" s="216" t="s">
        <v>62</v>
      </c>
      <c r="F8" s="144" t="str">
        <f>'School Data'!B24</f>
        <v>-</v>
      </c>
      <c r="G8" s="216" t="s">
        <v>144</v>
      </c>
      <c r="H8" s="170">
        <f>R8+1</f>
        <v>2</v>
      </c>
      <c r="I8" s="72"/>
      <c r="J8" s="73"/>
      <c r="K8" s="73"/>
      <c r="L8" s="67"/>
      <c r="M8" s="70" t="str">
        <f>C8</f>
        <v>ધોરણ:-</v>
      </c>
      <c r="N8" s="121">
        <f>'School Data'!B23</f>
        <v>3</v>
      </c>
      <c r="O8" s="216" t="str">
        <f>E8</f>
        <v>વર્ગ :-</v>
      </c>
      <c r="P8" s="144" t="str">
        <f>'School Data'!B24</f>
        <v>-</v>
      </c>
      <c r="Q8" s="216" t="str">
        <f>G8</f>
        <v>રોલ નં :-</v>
      </c>
      <c r="R8" s="145">
        <f>P3</f>
        <v>1</v>
      </c>
      <c r="S8" s="72"/>
      <c r="T8" s="66"/>
      <c r="U8" s="66"/>
    </row>
    <row r="9" spans="2:21" ht="8.4" customHeight="1" thickBot="1" x14ac:dyDescent="0.4">
      <c r="B9" s="67"/>
      <c r="C9" s="74"/>
      <c r="D9" s="75"/>
      <c r="E9" s="75"/>
      <c r="F9" s="75"/>
      <c r="G9" s="75"/>
      <c r="H9" s="76"/>
      <c r="I9" s="72"/>
      <c r="J9" s="73"/>
      <c r="K9" s="73"/>
      <c r="L9" s="67"/>
      <c r="M9" s="74"/>
      <c r="N9" s="75"/>
      <c r="O9" s="75"/>
      <c r="P9" s="75"/>
      <c r="Q9" s="75"/>
      <c r="R9" s="76"/>
      <c r="S9" s="72"/>
      <c r="T9" s="66"/>
      <c r="U9" s="66"/>
    </row>
    <row r="10" spans="2:21" ht="11.25" customHeight="1" x14ac:dyDescent="0.35">
      <c r="B10" s="67"/>
      <c r="C10" s="563"/>
      <c r="D10" s="563"/>
      <c r="E10" s="563"/>
      <c r="F10" s="563"/>
      <c r="G10" s="563"/>
      <c r="H10" s="563"/>
      <c r="I10" s="72"/>
      <c r="J10" s="77"/>
      <c r="K10" s="77"/>
      <c r="L10" s="67"/>
      <c r="M10" s="563"/>
      <c r="N10" s="563"/>
      <c r="O10" s="563"/>
      <c r="P10" s="563"/>
      <c r="Q10" s="563"/>
      <c r="R10" s="563"/>
      <c r="S10" s="72"/>
      <c r="T10" s="66"/>
      <c r="U10" s="66"/>
    </row>
    <row r="11" spans="2:21" ht="23.4" customHeight="1" x14ac:dyDescent="0.35">
      <c r="B11" s="67"/>
      <c r="C11" s="564" t="s">
        <v>32</v>
      </c>
      <c r="D11" s="566" t="s">
        <v>66</v>
      </c>
      <c r="E11" s="567"/>
      <c r="F11" s="219" t="s">
        <v>18</v>
      </c>
      <c r="G11" s="219" t="s">
        <v>57</v>
      </c>
      <c r="H11" s="570" t="s">
        <v>67</v>
      </c>
      <c r="I11" s="60"/>
      <c r="J11" s="58"/>
      <c r="K11" s="58"/>
      <c r="L11" s="67"/>
      <c r="M11" s="564" t="s">
        <v>32</v>
      </c>
      <c r="N11" s="566" t="s">
        <v>66</v>
      </c>
      <c r="O11" s="567"/>
      <c r="P11" s="219" t="s">
        <v>18</v>
      </c>
      <c r="Q11" s="219" t="s">
        <v>57</v>
      </c>
      <c r="R11" s="570" t="s">
        <v>67</v>
      </c>
      <c r="S11" s="60"/>
      <c r="T11" s="66"/>
      <c r="U11" s="66"/>
    </row>
    <row r="12" spans="2:21" ht="18" x14ac:dyDescent="0.35">
      <c r="B12" s="67"/>
      <c r="C12" s="565"/>
      <c r="D12" s="568"/>
      <c r="E12" s="569"/>
      <c r="F12" s="220" t="s">
        <v>58</v>
      </c>
      <c r="G12" s="220" t="s">
        <v>27</v>
      </c>
      <c r="H12" s="571"/>
      <c r="I12" s="60"/>
      <c r="J12" s="58"/>
      <c r="K12" s="58"/>
      <c r="L12" s="67"/>
      <c r="M12" s="565"/>
      <c r="N12" s="568"/>
      <c r="O12" s="569"/>
      <c r="P12" s="220" t="s">
        <v>58</v>
      </c>
      <c r="Q12" s="220" t="s">
        <v>27</v>
      </c>
      <c r="R12" s="571"/>
      <c r="S12" s="60"/>
      <c r="T12" s="66"/>
      <c r="U12" s="66"/>
    </row>
    <row r="13" spans="2:21" ht="24.75" customHeight="1" x14ac:dyDescent="0.35">
      <c r="B13" s="67"/>
      <c r="C13" s="79">
        <v>1</v>
      </c>
      <c r="D13" s="561" t="s">
        <v>56</v>
      </c>
      <c r="E13" s="562"/>
      <c r="F13" s="79">
        <v>200</v>
      </c>
      <c r="G13" s="80" t="str">
        <f>VLOOKUP(H8,'Patrak C'!A9:AS73,15,0)</f>
        <v>B</v>
      </c>
      <c r="H13" s="81"/>
      <c r="I13" s="72"/>
      <c r="J13" s="73"/>
      <c r="K13" s="73"/>
      <c r="L13" s="67"/>
      <c r="M13" s="79">
        <v>1</v>
      </c>
      <c r="N13" s="561" t="s">
        <v>56</v>
      </c>
      <c r="O13" s="562"/>
      <c r="P13" s="79">
        <f>F13</f>
        <v>200</v>
      </c>
      <c r="Q13" s="80" t="str">
        <f>VLOOKUP(R8,'Patrak C'!A9:O73,15,0)</f>
        <v>A</v>
      </c>
      <c r="R13" s="81"/>
      <c r="S13" s="72"/>
      <c r="T13" s="66"/>
      <c r="U13" s="66"/>
    </row>
    <row r="14" spans="2:21" ht="24.75" customHeight="1" x14ac:dyDescent="0.35">
      <c r="B14" s="67"/>
      <c r="C14" s="79">
        <v>2</v>
      </c>
      <c r="D14" s="561" t="s">
        <v>68</v>
      </c>
      <c r="E14" s="562"/>
      <c r="F14" s="79">
        <v>200</v>
      </c>
      <c r="G14" s="80" t="str">
        <f>VLOOKUP(H8,'Patrak C'!A9:AS73,24,0)</f>
        <v>B</v>
      </c>
      <c r="H14" s="81"/>
      <c r="I14" s="72"/>
      <c r="J14" s="73"/>
      <c r="K14" s="73"/>
      <c r="L14" s="67"/>
      <c r="M14" s="79">
        <v>2</v>
      </c>
      <c r="N14" s="561" t="str">
        <f>D14</f>
        <v xml:space="preserve">ગણિત </v>
      </c>
      <c r="O14" s="562"/>
      <c r="P14" s="79">
        <f>F14</f>
        <v>200</v>
      </c>
      <c r="Q14" s="80" t="str">
        <f>VLOOKUP(R8,'Patrak C'!A9:AS73,24,0)</f>
        <v>A</v>
      </c>
      <c r="R14" s="81"/>
      <c r="S14" s="72"/>
      <c r="T14" s="66"/>
      <c r="U14" s="66"/>
    </row>
    <row r="15" spans="2:21" ht="24.75" customHeight="1" x14ac:dyDescent="0.35">
      <c r="B15" s="67"/>
      <c r="C15" s="79">
        <v>3</v>
      </c>
      <c r="D15" s="561" t="s">
        <v>182</v>
      </c>
      <c r="E15" s="562"/>
      <c r="F15" s="79">
        <v>200</v>
      </c>
      <c r="G15" s="80" t="str">
        <f>VLOOKUP(H8,'Patrak C'!A9:AS73,32,0)</f>
        <v>B</v>
      </c>
      <c r="H15" s="81"/>
      <c r="I15" s="72"/>
      <c r="J15" s="73"/>
      <c r="K15" s="73"/>
      <c r="L15" s="67"/>
      <c r="M15" s="79">
        <v>3</v>
      </c>
      <c r="N15" s="561" t="str">
        <f>D15</f>
        <v>પર્યાવરણ</v>
      </c>
      <c r="O15" s="562"/>
      <c r="P15" s="79">
        <f>F15</f>
        <v>200</v>
      </c>
      <c r="Q15" s="80" t="str">
        <f>VLOOKUP(R8,'Patrak C'!A9:AS73,32,0)</f>
        <v>A</v>
      </c>
      <c r="R15" s="81"/>
      <c r="S15" s="72"/>
      <c r="T15" s="66"/>
      <c r="U15" s="66"/>
    </row>
    <row r="16" spans="2:21" ht="24.75" customHeight="1" x14ac:dyDescent="0.35">
      <c r="B16" s="67"/>
      <c r="C16" s="79">
        <v>4</v>
      </c>
      <c r="D16" s="561" t="s">
        <v>214</v>
      </c>
      <c r="E16" s="562"/>
      <c r="F16" s="79">
        <v>200</v>
      </c>
      <c r="G16" s="80" t="str">
        <f>VLOOKUP(H8,'Patrak C'!A9:AS73,41,0)</f>
        <v>C</v>
      </c>
      <c r="H16" s="81"/>
      <c r="I16" s="72"/>
      <c r="J16" s="73"/>
      <c r="K16" s="73"/>
      <c r="L16" s="67"/>
      <c r="M16" s="79">
        <v>4</v>
      </c>
      <c r="N16" s="561" t="str">
        <f>D16</f>
        <v xml:space="preserve">અંગ્રેજી </v>
      </c>
      <c r="O16" s="562"/>
      <c r="P16" s="79">
        <f>F16</f>
        <v>200</v>
      </c>
      <c r="Q16" s="80" t="str">
        <f>VLOOKUP(R8,'Patrak C'!A9:AS73,41,0)</f>
        <v>A</v>
      </c>
      <c r="R16" s="81"/>
      <c r="S16" s="72"/>
      <c r="T16" s="66"/>
      <c r="U16" s="66"/>
    </row>
    <row r="17" spans="2:21" ht="24.75" customHeight="1" x14ac:dyDescent="0.35">
      <c r="B17" s="67"/>
      <c r="C17" s="79">
        <v>5</v>
      </c>
      <c r="D17" s="561" t="s">
        <v>69</v>
      </c>
      <c r="E17" s="562"/>
      <c r="F17" s="79">
        <v>200</v>
      </c>
      <c r="G17" s="80" t="str">
        <f>VLOOKUP(H8,'Patrak C'!A9:AS73,43,0)</f>
        <v>E</v>
      </c>
      <c r="H17" s="81"/>
      <c r="I17" s="72"/>
      <c r="J17" s="73"/>
      <c r="K17" s="73"/>
      <c r="L17" s="67"/>
      <c r="M17" s="79">
        <f>C17</f>
        <v>5</v>
      </c>
      <c r="N17" s="561" t="str">
        <f>D17</f>
        <v xml:space="preserve">વ્યક્તિત્વ વિકાસ </v>
      </c>
      <c r="O17" s="562"/>
      <c r="P17" s="79">
        <f>F17</f>
        <v>200</v>
      </c>
      <c r="Q17" s="80" t="str">
        <f>VLOOKUP(R8,'Patrak C'!A9:AS73,43,0)</f>
        <v>E</v>
      </c>
      <c r="R17" s="81"/>
      <c r="S17" s="72"/>
      <c r="T17" s="66"/>
      <c r="U17" s="66"/>
    </row>
    <row r="18" spans="2:21" ht="24.75" customHeight="1" x14ac:dyDescent="0.35">
      <c r="B18" s="67"/>
      <c r="C18" s="79"/>
      <c r="D18" s="561"/>
      <c r="E18" s="562"/>
      <c r="F18" s="79"/>
      <c r="G18" s="80"/>
      <c r="H18" s="81"/>
      <c r="I18" s="72"/>
      <c r="J18" s="73"/>
      <c r="K18" s="73"/>
      <c r="L18" s="67"/>
      <c r="M18" s="79"/>
      <c r="N18" s="561"/>
      <c r="O18" s="562"/>
      <c r="P18" s="79"/>
      <c r="Q18" s="80"/>
      <c r="R18" s="81"/>
      <c r="S18" s="72"/>
      <c r="T18" s="66"/>
      <c r="U18" s="66"/>
    </row>
    <row r="19" spans="2:21" ht="24.75" customHeight="1" x14ac:dyDescent="0.35">
      <c r="B19" s="67"/>
      <c r="C19" s="557" t="s">
        <v>70</v>
      </c>
      <c r="D19" s="558"/>
      <c r="E19" s="559"/>
      <c r="F19" s="79">
        <f>SUM(F13:F18)</f>
        <v>1000</v>
      </c>
      <c r="G19" s="80" t="str">
        <f>VLOOKUP(H8,'Patrak C'!A9:AS73,45,0)</f>
        <v>C</v>
      </c>
      <c r="H19" s="81"/>
      <c r="I19" s="72"/>
      <c r="J19" s="73"/>
      <c r="K19" s="73"/>
      <c r="L19" s="67"/>
      <c r="M19" s="557" t="s">
        <v>70</v>
      </c>
      <c r="N19" s="558"/>
      <c r="O19" s="559"/>
      <c r="P19" s="78">
        <f>SUM(P13:P18)</f>
        <v>1000</v>
      </c>
      <c r="Q19" s="80" t="str">
        <f>VLOOKUP(R8,'Patrak C'!A9:AS73,45,0)</f>
        <v>A</v>
      </c>
      <c r="R19" s="81"/>
      <c r="S19" s="72"/>
      <c r="T19" s="66"/>
      <c r="U19" s="66"/>
    </row>
    <row r="20" spans="2:21" ht="27" customHeight="1" x14ac:dyDescent="0.35">
      <c r="B20" s="67"/>
      <c r="C20" s="557" t="s">
        <v>74</v>
      </c>
      <c r="D20" s="558"/>
      <c r="E20" s="559"/>
      <c r="F20" s="162" t="str">
        <f>G19</f>
        <v>C</v>
      </c>
      <c r="G20" s="164"/>
      <c r="H20" s="165"/>
      <c r="I20" s="72"/>
      <c r="J20" s="73"/>
      <c r="K20" s="73"/>
      <c r="L20" s="67"/>
      <c r="M20" s="557" t="s">
        <v>74</v>
      </c>
      <c r="N20" s="558"/>
      <c r="O20" s="559"/>
      <c r="P20" s="162" t="str">
        <f>Q19</f>
        <v>A</v>
      </c>
      <c r="Q20" s="164"/>
      <c r="R20" s="165"/>
      <c r="S20" s="72"/>
      <c r="T20" s="66"/>
      <c r="U20" s="66"/>
    </row>
    <row r="21" spans="2:21" ht="13.2" customHeight="1" x14ac:dyDescent="0.35">
      <c r="B21" s="67"/>
      <c r="C21" s="73"/>
      <c r="D21" s="73"/>
      <c r="E21" s="73"/>
      <c r="F21" s="73"/>
      <c r="G21" s="73"/>
      <c r="H21" s="73"/>
      <c r="I21" s="72"/>
      <c r="J21" s="77"/>
      <c r="K21" s="77"/>
      <c r="L21" s="67"/>
      <c r="M21" s="73"/>
      <c r="N21" s="73"/>
      <c r="O21" s="73"/>
      <c r="P21" s="73"/>
      <c r="Q21" s="73"/>
      <c r="R21" s="73"/>
      <c r="S21" s="72"/>
      <c r="T21" s="66"/>
      <c r="U21" s="66"/>
    </row>
    <row r="22" spans="2:21" ht="19.95" customHeight="1" x14ac:dyDescent="0.35">
      <c r="B22" s="67"/>
      <c r="C22" s="560">
        <f>VLOOKUP(H8,'Student Data'!A6:R70,18,0)</f>
        <v>0</v>
      </c>
      <c r="D22" s="560"/>
      <c r="E22" s="560"/>
      <c r="F22" s="560"/>
      <c r="G22" s="560"/>
      <c r="H22" s="560"/>
      <c r="I22" s="72"/>
      <c r="J22" s="77"/>
      <c r="K22" s="77"/>
      <c r="L22" s="67"/>
      <c r="M22" s="560" t="str">
        <f>VLOOKUP(R8,'Student Data'!A6:R70,18,0)</f>
        <v>ખૂબ સરસ, અભિનંદન                                              સૂચના :- શાળાનું નવુ સત્ર તા-    /   /20     ને     વારે શરૂ થશે.</v>
      </c>
      <c r="N22" s="560"/>
      <c r="O22" s="560"/>
      <c r="P22" s="560"/>
      <c r="Q22" s="560"/>
      <c r="R22" s="560"/>
      <c r="S22" s="72"/>
      <c r="T22" s="66"/>
      <c r="U22" s="66"/>
    </row>
    <row r="23" spans="2:21" ht="17.399999999999999" customHeight="1" x14ac:dyDescent="0.35">
      <c r="B23" s="67"/>
      <c r="C23" s="560"/>
      <c r="D23" s="560"/>
      <c r="E23" s="560"/>
      <c r="F23" s="560"/>
      <c r="G23" s="560"/>
      <c r="H23" s="560"/>
      <c r="I23" s="72"/>
      <c r="J23" s="77"/>
      <c r="K23" s="77"/>
      <c r="L23" s="67"/>
      <c r="M23" s="560"/>
      <c r="N23" s="560"/>
      <c r="O23" s="560"/>
      <c r="P23" s="560"/>
      <c r="Q23" s="560"/>
      <c r="R23" s="560"/>
      <c r="S23" s="72"/>
      <c r="T23" s="66"/>
      <c r="U23" s="66"/>
    </row>
    <row r="24" spans="2:21" ht="23.4" customHeight="1" x14ac:dyDescent="0.35">
      <c r="B24" s="67"/>
      <c r="C24" s="216"/>
      <c r="D24" s="216"/>
      <c r="E24" s="216"/>
      <c r="F24" s="216"/>
      <c r="G24" s="216"/>
      <c r="H24" s="216"/>
      <c r="I24" s="72"/>
      <c r="J24" s="77"/>
      <c r="K24" s="77"/>
      <c r="L24" s="67"/>
      <c r="M24" s="217"/>
      <c r="N24" s="217"/>
      <c r="O24" s="217"/>
      <c r="P24" s="217"/>
      <c r="Q24" s="217"/>
      <c r="R24" s="217"/>
      <c r="S24" s="72"/>
      <c r="T24" s="66"/>
      <c r="U24" s="66"/>
    </row>
    <row r="25" spans="2:21" s="82" customFormat="1" ht="21" customHeight="1" x14ac:dyDescent="0.3">
      <c r="B25" s="83"/>
      <c r="C25" s="27" t="s">
        <v>71</v>
      </c>
      <c r="D25" s="163" t="str">
        <f>'School Data'!B26</f>
        <v>ચાંગોદર</v>
      </c>
      <c r="E25" s="139"/>
      <c r="F25" s="139"/>
      <c r="G25" s="217"/>
      <c r="H25" s="139"/>
      <c r="I25" s="142"/>
      <c r="J25" s="139"/>
      <c r="K25" s="139"/>
      <c r="L25" s="83"/>
      <c r="M25" s="27" t="str">
        <f>C25</f>
        <v>સ્થળ:-</v>
      </c>
      <c r="N25" s="163" t="str">
        <f>'School Data'!B26</f>
        <v>ચાંગોદર</v>
      </c>
      <c r="O25" s="216"/>
      <c r="P25" s="139"/>
      <c r="Q25" s="217"/>
      <c r="R25" s="139"/>
      <c r="S25" s="142"/>
    </row>
    <row r="26" spans="2:21" s="82" customFormat="1" ht="20.399999999999999" customHeight="1" x14ac:dyDescent="0.3">
      <c r="B26" s="83"/>
      <c r="C26" s="27" t="s">
        <v>90</v>
      </c>
      <c r="D26" s="167" t="str">
        <f>'School Data'!B30</f>
        <v>-</v>
      </c>
      <c r="E26" s="139"/>
      <c r="F26" s="139"/>
      <c r="G26" s="139"/>
      <c r="H26" s="139"/>
      <c r="I26" s="142"/>
      <c r="J26" s="143"/>
      <c r="K26" s="143"/>
      <c r="L26" s="83"/>
      <c r="M26" s="27" t="str">
        <f>C26</f>
        <v>તારીખ:-</v>
      </c>
      <c r="N26" s="167" t="str">
        <f>'School Data'!B30</f>
        <v>-</v>
      </c>
      <c r="O26" s="216"/>
      <c r="P26" s="139"/>
      <c r="Q26" s="139"/>
      <c r="R26" s="139"/>
      <c r="S26" s="142"/>
    </row>
    <row r="27" spans="2:21" ht="29.4" customHeight="1" x14ac:dyDescent="0.35">
      <c r="B27" s="67"/>
      <c r="C27" s="73"/>
      <c r="D27" s="555"/>
      <c r="E27" s="555"/>
      <c r="F27" s="555"/>
      <c r="G27" s="555"/>
      <c r="H27" s="555"/>
      <c r="I27" s="68"/>
      <c r="J27" s="218"/>
      <c r="K27" s="218"/>
      <c r="L27" s="67"/>
      <c r="M27" s="73"/>
      <c r="N27" s="555"/>
      <c r="O27" s="555"/>
      <c r="P27" s="555"/>
      <c r="Q27" s="555"/>
      <c r="R27" s="555"/>
      <c r="S27" s="68"/>
      <c r="T27" s="66"/>
      <c r="U27" s="66"/>
    </row>
    <row r="28" spans="2:21" s="82" customFormat="1" ht="19.95" customHeight="1" x14ac:dyDescent="0.3">
      <c r="B28" s="83"/>
      <c r="C28" s="556" t="s">
        <v>72</v>
      </c>
      <c r="D28" s="556"/>
      <c r="E28" s="556"/>
      <c r="F28" s="84"/>
      <c r="G28" s="556" t="s">
        <v>73</v>
      </c>
      <c r="H28" s="556"/>
      <c r="I28" s="85"/>
      <c r="J28" s="86"/>
      <c r="K28" s="86"/>
      <c r="L28" s="83"/>
      <c r="M28" s="556" t="s">
        <v>72</v>
      </c>
      <c r="N28" s="556"/>
      <c r="O28" s="556"/>
      <c r="P28" s="84"/>
      <c r="Q28" s="556" t="s">
        <v>73</v>
      </c>
      <c r="R28" s="556"/>
      <c r="S28" s="85"/>
    </row>
    <row r="29" spans="2:21" ht="9" customHeight="1" thickBot="1" x14ac:dyDescent="0.35">
      <c r="B29" s="62"/>
      <c r="C29" s="87"/>
      <c r="D29" s="87"/>
      <c r="E29" s="87"/>
      <c r="F29" s="87"/>
      <c r="G29" s="87"/>
      <c r="H29" s="87"/>
      <c r="I29" s="88"/>
      <c r="J29" s="89"/>
      <c r="K29" s="89"/>
      <c r="L29" s="62"/>
      <c r="M29" s="87"/>
      <c r="N29" s="87"/>
      <c r="O29" s="87"/>
      <c r="P29" s="87"/>
      <c r="Q29" s="87"/>
      <c r="R29" s="87"/>
      <c r="S29" s="88"/>
    </row>
    <row r="30" spans="2:21" ht="9.6" customHeight="1" x14ac:dyDescent="0.3"/>
    <row r="31" spans="2:21" x14ac:dyDescent="0.3"/>
    <row r="32" spans="2:21" x14ac:dyDescent="0.3"/>
  </sheetData>
  <sheetProtection password="C9D1" sheet="1" objects="1" scenarios="1" formatColumns="0" formatRows="0"/>
  <mergeCells count="43">
    <mergeCell ref="C1:F1"/>
    <mergeCell ref="C3:O3"/>
    <mergeCell ref="C6:H6"/>
    <mergeCell ref="M6:R6"/>
    <mergeCell ref="C7:D7"/>
    <mergeCell ref="E7:H7"/>
    <mergeCell ref="M7:N7"/>
    <mergeCell ref="O7:R7"/>
    <mergeCell ref="H1:J1"/>
    <mergeCell ref="C10:H10"/>
    <mergeCell ref="M10:R10"/>
    <mergeCell ref="C11:C12"/>
    <mergeCell ref="D11:E12"/>
    <mergeCell ref="H11:H12"/>
    <mergeCell ref="M11:M12"/>
    <mergeCell ref="N11:O12"/>
    <mergeCell ref="R11:R12"/>
    <mergeCell ref="D13:E13"/>
    <mergeCell ref="N13:O13"/>
    <mergeCell ref="D14:E14"/>
    <mergeCell ref="N14:O14"/>
    <mergeCell ref="D15:E15"/>
    <mergeCell ref="N15:O15"/>
    <mergeCell ref="D16:E16"/>
    <mergeCell ref="N16:O16"/>
    <mergeCell ref="D17:E17"/>
    <mergeCell ref="N17:O17"/>
    <mergeCell ref="D18:E18"/>
    <mergeCell ref="N18:O18"/>
    <mergeCell ref="C19:E19"/>
    <mergeCell ref="M19:O19"/>
    <mergeCell ref="C20:E20"/>
    <mergeCell ref="M20:O20"/>
    <mergeCell ref="C22:H23"/>
    <mergeCell ref="M22:R23"/>
    <mergeCell ref="D27:F27"/>
    <mergeCell ref="G27:H27"/>
    <mergeCell ref="N27:P27"/>
    <mergeCell ref="Q27:R27"/>
    <mergeCell ref="C28:E28"/>
    <mergeCell ref="G28:H28"/>
    <mergeCell ref="M28:O28"/>
    <mergeCell ref="Q28:R28"/>
  </mergeCells>
  <pageMargins left="0.2" right="0.5" top="0.55000000000000004" bottom="0.2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2060"/>
  </sheetPr>
  <dimension ref="A1:T31"/>
  <sheetViews>
    <sheetView workbookViewId="0">
      <selection activeCell="C1" sqref="C1:E1"/>
    </sheetView>
  </sheetViews>
  <sheetFormatPr defaultColWidth="0" defaultRowHeight="14.4" zeroHeight="1" x14ac:dyDescent="0.3"/>
  <cols>
    <col min="1" max="1" width="2.33203125" style="17" customWidth="1"/>
    <col min="2" max="2" width="1.6640625" style="17" customWidth="1"/>
    <col min="3" max="3" width="17.6640625" style="17" bestFit="1" customWidth="1"/>
    <col min="4" max="4" width="7.33203125" style="17" bestFit="1" customWidth="1"/>
    <col min="5" max="5" width="8.88671875" style="17" customWidth="1"/>
    <col min="6" max="6" width="9.6640625" style="17" bestFit="1" customWidth="1"/>
    <col min="7" max="7" width="10.44140625" style="17" bestFit="1" customWidth="1"/>
    <col min="8" max="8" width="6.5546875" style="17" customWidth="1"/>
    <col min="9" max="9" width="2.44140625" style="17" customWidth="1"/>
    <col min="10" max="11" width="10.109375" style="17" customWidth="1"/>
    <col min="12" max="12" width="1.6640625" style="17" customWidth="1"/>
    <col min="13" max="13" width="17.6640625" style="17" bestFit="1" customWidth="1"/>
    <col min="14" max="14" width="7.33203125" style="17" bestFit="1" customWidth="1"/>
    <col min="15" max="15" width="8.88671875" style="17" customWidth="1"/>
    <col min="16" max="16" width="9.6640625" style="17" bestFit="1" customWidth="1"/>
    <col min="17" max="17" width="10.44140625" style="17" bestFit="1" customWidth="1"/>
    <col min="18" max="18" width="6.5546875" style="17" customWidth="1"/>
    <col min="19" max="19" width="2.44140625" style="17" customWidth="1"/>
    <col min="20" max="20" width="1.6640625" style="17" customWidth="1"/>
    <col min="21" max="16384" width="8.88671875" style="17" hidden="1"/>
  </cols>
  <sheetData>
    <row r="1" spans="1:19" s="117" customFormat="1" ht="27" customHeight="1" thickBot="1" x14ac:dyDescent="0.35">
      <c r="A1" s="122"/>
      <c r="B1" s="122"/>
      <c r="C1" s="547" t="s">
        <v>161</v>
      </c>
      <c r="D1" s="548"/>
      <c r="E1" s="549"/>
      <c r="F1" s="122"/>
      <c r="G1" s="583" t="s">
        <v>189</v>
      </c>
      <c r="H1" s="584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</row>
    <row r="2" spans="1:19" s="117" customFormat="1" ht="27" customHeight="1" thickBot="1" x14ac:dyDescent="0.35">
      <c r="A2" s="122"/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</row>
    <row r="3" spans="1:19" s="117" customFormat="1" ht="24" customHeight="1" thickBot="1" x14ac:dyDescent="0.35">
      <c r="A3" s="122"/>
      <c r="B3" s="122"/>
      <c r="C3" s="550" t="s">
        <v>160</v>
      </c>
      <c r="D3" s="551"/>
      <c r="E3" s="551"/>
      <c r="F3" s="551"/>
      <c r="G3" s="551"/>
      <c r="H3" s="551"/>
      <c r="I3" s="551"/>
      <c r="J3" s="551"/>
      <c r="K3" s="551"/>
      <c r="L3" s="551"/>
      <c r="M3" s="551"/>
      <c r="N3" s="552"/>
      <c r="O3" s="160">
        <v>1</v>
      </c>
      <c r="P3" s="122"/>
      <c r="Q3" s="122"/>
      <c r="R3" s="122"/>
      <c r="S3" s="122"/>
    </row>
    <row r="4" spans="1:19" s="117" customFormat="1" ht="22.2" customHeight="1" thickBot="1" x14ac:dyDescent="0.35">
      <c r="A4" s="122"/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</row>
    <row r="5" spans="1:19" ht="6.6" customHeight="1" x14ac:dyDescent="0.3">
      <c r="B5" s="31"/>
      <c r="C5" s="32"/>
      <c r="D5" s="32"/>
      <c r="E5" s="32"/>
      <c r="F5" s="32"/>
      <c r="G5" s="32"/>
      <c r="H5" s="32"/>
      <c r="I5" s="33"/>
      <c r="L5" s="31"/>
      <c r="M5" s="32"/>
      <c r="N5" s="32"/>
      <c r="O5" s="32"/>
      <c r="P5" s="32"/>
      <c r="Q5" s="32"/>
      <c r="R5" s="32"/>
      <c r="S5" s="33"/>
    </row>
    <row r="6" spans="1:19" ht="24.6" customHeight="1" x14ac:dyDescent="0.3">
      <c r="B6" s="34"/>
      <c r="C6" s="553" t="str">
        <f>'School Data'!B21</f>
        <v>જિલ્લા પંચાયત શિક્ષણ સમિતિ, અમદાવાદ</v>
      </c>
      <c r="D6" s="553"/>
      <c r="E6" s="553"/>
      <c r="F6" s="553"/>
      <c r="G6" s="553"/>
      <c r="H6" s="553"/>
      <c r="I6" s="35"/>
      <c r="L6" s="34"/>
      <c r="M6" s="553" t="str">
        <f>C6</f>
        <v>જિલ્લા પંચાયત શિક્ષણ સમિતિ, અમદાવાદ</v>
      </c>
      <c r="N6" s="553"/>
      <c r="O6" s="553"/>
      <c r="P6" s="553"/>
      <c r="Q6" s="553"/>
      <c r="R6" s="553"/>
      <c r="S6" s="35"/>
    </row>
    <row r="7" spans="1:19" s="36" customFormat="1" ht="25.95" customHeight="1" x14ac:dyDescent="0.45">
      <c r="B7" s="37"/>
      <c r="C7" s="554" t="s">
        <v>1</v>
      </c>
      <c r="D7" s="554"/>
      <c r="E7" s="554"/>
      <c r="F7" s="554"/>
      <c r="G7" s="554"/>
      <c r="H7" s="554"/>
      <c r="I7" s="38"/>
      <c r="J7" s="39"/>
      <c r="K7" s="40"/>
      <c r="L7" s="37"/>
      <c r="M7" s="500" t="s">
        <v>1</v>
      </c>
      <c r="N7" s="500"/>
      <c r="O7" s="500"/>
      <c r="P7" s="500"/>
      <c r="Q7" s="500"/>
      <c r="R7" s="500"/>
      <c r="S7" s="41"/>
    </row>
    <row r="8" spans="1:19" s="42" customFormat="1" ht="23.4" customHeight="1" x14ac:dyDescent="0.4">
      <c r="B8" s="43"/>
      <c r="C8" s="545" t="s">
        <v>59</v>
      </c>
      <c r="D8" s="545"/>
      <c r="E8" s="545"/>
      <c r="F8" s="545"/>
      <c r="G8" s="545"/>
      <c r="H8" s="545"/>
      <c r="I8" s="44"/>
      <c r="J8" s="45"/>
      <c r="K8" s="46"/>
      <c r="L8" s="43"/>
      <c r="M8" s="545" t="s">
        <v>59</v>
      </c>
      <c r="N8" s="545"/>
      <c r="O8" s="545"/>
      <c r="P8" s="545"/>
      <c r="Q8" s="545"/>
      <c r="R8" s="545"/>
      <c r="S8" s="47"/>
    </row>
    <row r="9" spans="1:19" s="29" customFormat="1" ht="18" customHeight="1" x14ac:dyDescent="0.3">
      <c r="B9" s="48"/>
      <c r="C9" s="500" t="s">
        <v>60</v>
      </c>
      <c r="D9" s="500"/>
      <c r="E9" s="500"/>
      <c r="F9" s="500"/>
      <c r="G9" s="500"/>
      <c r="H9" s="500"/>
      <c r="I9" s="49"/>
      <c r="J9" s="50"/>
      <c r="K9" s="28"/>
      <c r="L9" s="48"/>
      <c r="M9" s="500" t="s">
        <v>60</v>
      </c>
      <c r="N9" s="500"/>
      <c r="O9" s="500"/>
      <c r="P9" s="500"/>
      <c r="Q9" s="500"/>
      <c r="R9" s="500"/>
      <c r="S9" s="51"/>
    </row>
    <row r="10" spans="1:19" ht="19.2" customHeight="1" x14ac:dyDescent="0.3">
      <c r="B10" s="52"/>
      <c r="C10" s="546" t="s">
        <v>61</v>
      </c>
      <c r="D10" s="546"/>
      <c r="E10" s="546"/>
      <c r="F10" s="546"/>
      <c r="G10" s="546"/>
      <c r="H10" s="546"/>
      <c r="I10" s="53"/>
      <c r="J10" s="54"/>
      <c r="K10" s="55"/>
      <c r="L10" s="52"/>
      <c r="M10" s="546" t="s">
        <v>61</v>
      </c>
      <c r="N10" s="546"/>
      <c r="O10" s="546"/>
      <c r="P10" s="546"/>
      <c r="Q10" s="546"/>
      <c r="R10" s="546"/>
      <c r="S10" s="56"/>
    </row>
    <row r="11" spans="1:19" s="110" customFormat="1" ht="20.399999999999999" customHeight="1" x14ac:dyDescent="0.3">
      <c r="B11" s="127"/>
      <c r="C11" s="61" t="s">
        <v>132</v>
      </c>
      <c r="D11" s="121">
        <f>'School Data'!B23</f>
        <v>3</v>
      </c>
      <c r="E11" s="131"/>
      <c r="F11" s="71"/>
      <c r="G11" s="61" t="s">
        <v>134</v>
      </c>
      <c r="H11" s="59" t="str">
        <f>'School Data'!B24</f>
        <v>-</v>
      </c>
      <c r="I11" s="128"/>
      <c r="J11" s="71"/>
      <c r="K11" s="71"/>
      <c r="L11" s="127"/>
      <c r="M11" s="61" t="str">
        <f>C11</f>
        <v>ધોરણ   :-</v>
      </c>
      <c r="N11" s="121">
        <f>'School Data'!B23</f>
        <v>3</v>
      </c>
      <c r="P11" s="71"/>
      <c r="Q11" s="61" t="str">
        <f>G11</f>
        <v>વર્ગ     :-</v>
      </c>
      <c r="R11" s="59" t="str">
        <f>'School Data'!B24</f>
        <v>-</v>
      </c>
      <c r="S11" s="129"/>
    </row>
    <row r="12" spans="1:19" s="110" customFormat="1" ht="21" customHeight="1" x14ac:dyDescent="0.3">
      <c r="B12" s="127"/>
      <c r="C12" s="61" t="s">
        <v>133</v>
      </c>
      <c r="D12" s="543" t="str">
        <f>'School Data'!B25</f>
        <v>2025-26</v>
      </c>
      <c r="E12" s="542"/>
      <c r="F12" s="71"/>
      <c r="G12" s="61" t="s">
        <v>135</v>
      </c>
      <c r="H12" s="124">
        <f>O3</f>
        <v>1</v>
      </c>
      <c r="I12" s="128"/>
      <c r="J12" s="71"/>
      <c r="K12" s="130"/>
      <c r="L12" s="127"/>
      <c r="M12" s="61" t="str">
        <f>C12</f>
        <v>વર્ષ     :-</v>
      </c>
      <c r="N12" s="543" t="str">
        <f>'School Data'!B25</f>
        <v>2025-26</v>
      </c>
      <c r="O12" s="542"/>
      <c r="P12" s="71"/>
      <c r="Q12" s="125" t="str">
        <f>G12</f>
        <v>રોલ નં  :-</v>
      </c>
      <c r="R12" s="169">
        <f>O3+1</f>
        <v>2</v>
      </c>
      <c r="S12" s="129"/>
    </row>
    <row r="13" spans="1:19" s="110" customFormat="1" ht="12" customHeight="1" thickBot="1" x14ac:dyDescent="0.35">
      <c r="B13" s="127"/>
      <c r="C13" s="544"/>
      <c r="D13" s="544"/>
      <c r="E13" s="544"/>
      <c r="F13" s="544"/>
      <c r="G13" s="544"/>
      <c r="H13" s="544"/>
      <c r="I13" s="128"/>
      <c r="J13" s="71"/>
      <c r="K13" s="130"/>
      <c r="L13" s="127"/>
      <c r="M13" s="544"/>
      <c r="N13" s="544"/>
      <c r="O13" s="544"/>
      <c r="P13" s="544"/>
      <c r="Q13" s="544"/>
      <c r="R13" s="544"/>
      <c r="S13" s="129"/>
    </row>
    <row r="14" spans="1:19" s="110" customFormat="1" ht="24.6" customHeight="1" thickTop="1" x14ac:dyDescent="0.3">
      <c r="B14" s="127"/>
      <c r="C14" s="125" t="s">
        <v>121</v>
      </c>
      <c r="D14" s="536" t="str">
        <f>'School Data'!B22</f>
        <v>ચાંગોદર પે સે શાળા</v>
      </c>
      <c r="E14" s="536"/>
      <c r="F14" s="536"/>
      <c r="G14" s="536"/>
      <c r="H14" s="536"/>
      <c r="I14" s="128"/>
      <c r="J14" s="71"/>
      <c r="K14" s="71"/>
      <c r="L14" s="127"/>
      <c r="M14" s="125" t="str">
        <f t="shared" ref="M14:M27" si="0">C14</f>
        <v xml:space="preserve">શાળાનું નામ    :-  </v>
      </c>
      <c r="N14" s="536" t="str">
        <f>'School Data'!B22</f>
        <v>ચાંગોદર પે સે શાળા</v>
      </c>
      <c r="O14" s="536"/>
      <c r="P14" s="536"/>
      <c r="Q14" s="536"/>
      <c r="R14" s="536"/>
      <c r="S14" s="129"/>
    </row>
    <row r="15" spans="1:19" s="110" customFormat="1" ht="24.6" customHeight="1" x14ac:dyDescent="0.3">
      <c r="B15" s="127"/>
      <c r="C15" s="61" t="s">
        <v>122</v>
      </c>
      <c r="D15" s="535" t="str">
        <f>'School Data'!B27</f>
        <v>સાણંદ</v>
      </c>
      <c r="E15" s="535"/>
      <c r="F15" s="71" t="s">
        <v>63</v>
      </c>
      <c r="G15" s="535" t="str">
        <f>'School Data'!B28</f>
        <v>અમદાવાદ</v>
      </c>
      <c r="H15" s="535"/>
      <c r="I15" s="128"/>
      <c r="J15" s="71"/>
      <c r="K15" s="71"/>
      <c r="L15" s="127"/>
      <c r="M15" s="61" t="str">
        <f t="shared" si="0"/>
        <v>તાલુકો          :-</v>
      </c>
      <c r="N15" s="535" t="str">
        <f>'School Data'!B27</f>
        <v>સાણંદ</v>
      </c>
      <c r="O15" s="535"/>
      <c r="P15" s="71" t="s">
        <v>63</v>
      </c>
      <c r="Q15" s="535" t="str">
        <f>'School Data'!B28</f>
        <v>અમદાવાદ</v>
      </c>
      <c r="R15" s="535"/>
      <c r="S15" s="129"/>
    </row>
    <row r="16" spans="1:19" s="110" customFormat="1" ht="24.6" customHeight="1" x14ac:dyDescent="0.3">
      <c r="B16" s="127"/>
      <c r="C16" s="61" t="s">
        <v>123</v>
      </c>
      <c r="D16" s="542" t="str">
        <f>VLOOKUP(H12,'Patrak C'!A9:C73,2,0)</f>
        <v>રાજ ભીખાભાઈ સોલંકી</v>
      </c>
      <c r="E16" s="542"/>
      <c r="F16" s="542"/>
      <c r="G16" s="542"/>
      <c r="H16" s="542"/>
      <c r="I16" s="128"/>
      <c r="J16" s="71"/>
      <c r="K16" s="71"/>
      <c r="L16" s="127"/>
      <c r="M16" s="61" t="str">
        <f t="shared" si="0"/>
        <v>વિદ્યાર્થીનું નામ  :-</v>
      </c>
      <c r="N16" s="542" t="str">
        <f>VLOOKUP(R12,'Patrak C'!A9:C73,2,0)</f>
        <v>કરણ મહેશભાઈ વાઘેલા</v>
      </c>
      <c r="O16" s="542"/>
      <c r="P16" s="542"/>
      <c r="Q16" s="542"/>
      <c r="R16" s="542"/>
      <c r="S16" s="129"/>
    </row>
    <row r="17" spans="2:19" s="110" customFormat="1" ht="24.6" customHeight="1" x14ac:dyDescent="0.3">
      <c r="B17" s="127"/>
      <c r="C17" s="61" t="s">
        <v>124</v>
      </c>
      <c r="D17" s="539" t="str">
        <f>VLOOKUP(H12,'Student Data'!A6:K70,10,0)</f>
        <v>મું.ચાંગોદર, તા- સાણંદ, જિ- અમદાવાદ.</v>
      </c>
      <c r="E17" s="539"/>
      <c r="F17" s="539"/>
      <c r="G17" s="539"/>
      <c r="H17" s="539"/>
      <c r="I17" s="128"/>
      <c r="J17" s="71"/>
      <c r="K17" s="71"/>
      <c r="L17" s="127"/>
      <c r="M17" s="61" t="str">
        <f t="shared" si="0"/>
        <v>સરનામું         :-</v>
      </c>
      <c r="N17" s="539" t="str">
        <f>VLOOKUP(R12,'Student Data'!A6:K70,10,0)</f>
        <v>મું.ચાંગોદર, તા- સાણંદ, જિ- અમદાવાદ.</v>
      </c>
      <c r="O17" s="539"/>
      <c r="P17" s="539"/>
      <c r="Q17" s="539"/>
      <c r="R17" s="539"/>
      <c r="S17" s="129"/>
    </row>
    <row r="18" spans="2:19" s="110" customFormat="1" ht="24.6" customHeight="1" x14ac:dyDescent="0.3">
      <c r="B18" s="127"/>
      <c r="C18" s="61" t="s">
        <v>131</v>
      </c>
      <c r="D18" s="126">
        <f>VLOOKUP(H12,'Patrak C'!A9:C73,3,0)</f>
        <v>1234</v>
      </c>
      <c r="E18" s="540" t="s">
        <v>64</v>
      </c>
      <c r="F18" s="540"/>
      <c r="G18" s="541">
        <f>VLOOKUP(H12,'Patrak C'!A9:D73,4,0)</f>
        <v>38454</v>
      </c>
      <c r="H18" s="541"/>
      <c r="I18" s="128"/>
      <c r="J18" s="71"/>
      <c r="K18" s="71"/>
      <c r="L18" s="127"/>
      <c r="M18" s="61" t="str">
        <f t="shared" si="0"/>
        <v>જ. રજી. નં       :-</v>
      </c>
      <c r="N18" s="126">
        <f>VLOOKUP(R12,'Patrak C'!A9:C73,3,0)</f>
        <v>1234</v>
      </c>
      <c r="O18" s="540" t="s">
        <v>64</v>
      </c>
      <c r="P18" s="540"/>
      <c r="Q18" s="541">
        <f>VLOOKUP(R12,'Patrak C'!A9:D73,4,0)</f>
        <v>38454</v>
      </c>
      <c r="R18" s="541"/>
      <c r="S18" s="129"/>
    </row>
    <row r="19" spans="2:19" s="110" customFormat="1" ht="24.6" customHeight="1" x14ac:dyDescent="0.3">
      <c r="B19" s="127"/>
      <c r="C19" s="125" t="s">
        <v>125</v>
      </c>
      <c r="D19" s="535" t="str">
        <f>VLOOKUP(H12,'Student Data'!A6:K70,8,0)</f>
        <v>ભીખાભાઈ સોલંકી</v>
      </c>
      <c r="E19" s="535"/>
      <c r="F19" s="535"/>
      <c r="G19" s="535"/>
      <c r="H19" s="535"/>
      <c r="I19" s="128"/>
      <c r="J19" s="71"/>
      <c r="K19" s="71"/>
      <c r="L19" s="127"/>
      <c r="M19" s="61" t="str">
        <f t="shared" si="0"/>
        <v>પિતાનું નામ    :-</v>
      </c>
      <c r="N19" s="535" t="str">
        <f>VLOOKUP(R12,'Student Data'!A6:K70,8,0)</f>
        <v>ભીખાભાઈ સોલંકી</v>
      </c>
      <c r="O19" s="535"/>
      <c r="P19" s="535"/>
      <c r="Q19" s="535"/>
      <c r="R19" s="535"/>
      <c r="S19" s="129"/>
    </row>
    <row r="20" spans="2:19" s="110" customFormat="1" ht="24.6" customHeight="1" x14ac:dyDescent="0.3">
      <c r="B20" s="127"/>
      <c r="C20" s="61" t="s">
        <v>126</v>
      </c>
      <c r="D20" s="535" t="str">
        <f>VLOOKUP(H12,'Student Data'!A6:K70,9,0)</f>
        <v>રમીલાબેન</v>
      </c>
      <c r="E20" s="535"/>
      <c r="F20" s="535"/>
      <c r="G20" s="535"/>
      <c r="H20" s="535"/>
      <c r="I20" s="128"/>
      <c r="J20" s="71"/>
      <c r="K20" s="71"/>
      <c r="L20" s="127"/>
      <c r="M20" s="61" t="str">
        <f t="shared" si="0"/>
        <v>માતાનું નામ    :-</v>
      </c>
      <c r="N20" s="535" t="str">
        <f>VLOOKUP(R12,'Student Data'!A6:K70,9,0)</f>
        <v>રમીલાબેન</v>
      </c>
      <c r="O20" s="535"/>
      <c r="P20" s="535"/>
      <c r="Q20" s="535"/>
      <c r="R20" s="535"/>
      <c r="S20" s="129"/>
    </row>
    <row r="21" spans="2:19" s="110" customFormat="1" ht="24.6" customHeight="1" x14ac:dyDescent="0.3">
      <c r="B21" s="127"/>
      <c r="C21" s="61" t="s">
        <v>118</v>
      </c>
      <c r="D21" s="536" t="str">
        <f>VLOOKUP(H12,'Student Data'!A6:R70,12,0)</f>
        <v>240704010011510015</v>
      </c>
      <c r="E21" s="536"/>
      <c r="F21" s="536"/>
      <c r="G21" s="536"/>
      <c r="H21" s="536"/>
      <c r="I21" s="128"/>
      <c r="J21" s="71"/>
      <c r="K21" s="71"/>
      <c r="L21" s="127"/>
      <c r="M21" s="61" t="str">
        <f t="shared" si="0"/>
        <v>આધારડાયસ નં :-</v>
      </c>
      <c r="N21" s="536" t="str">
        <f>VLOOKUP(R12,'Student Data'!A6:R70,12,0)</f>
        <v>240704010011510015</v>
      </c>
      <c r="O21" s="536"/>
      <c r="P21" s="536"/>
      <c r="Q21" s="536"/>
      <c r="R21" s="536"/>
      <c r="S21" s="129"/>
    </row>
    <row r="22" spans="2:19" s="110" customFormat="1" ht="24.6" customHeight="1" x14ac:dyDescent="0.3">
      <c r="B22" s="127"/>
      <c r="C22" s="61" t="s">
        <v>127</v>
      </c>
      <c r="D22" s="537" t="str">
        <f>VLOOKUP(H12,'Student Data'!A6:R70,13,0)</f>
        <v>1111 2222 3333</v>
      </c>
      <c r="E22" s="537"/>
      <c r="F22" s="537"/>
      <c r="G22" s="537"/>
      <c r="H22" s="537"/>
      <c r="I22" s="128"/>
      <c r="J22" s="71"/>
      <c r="K22" s="71"/>
      <c r="L22" s="127"/>
      <c r="M22" s="61" t="str">
        <f t="shared" si="0"/>
        <v>આધારકાર્ડ નં   :-</v>
      </c>
      <c r="N22" s="538" t="str">
        <f>VLOOKUP(R12,'Student Data'!A6:R70,13,0)</f>
        <v>1111 2222 3333</v>
      </c>
      <c r="O22" s="538"/>
      <c r="P22" s="538"/>
      <c r="Q22" s="538"/>
      <c r="R22" s="538"/>
      <c r="S22" s="129"/>
    </row>
    <row r="23" spans="2:19" s="110" customFormat="1" ht="24.6" customHeight="1" x14ac:dyDescent="0.3">
      <c r="B23" s="127"/>
      <c r="C23" s="61" t="s">
        <v>119</v>
      </c>
      <c r="D23" s="535" t="str">
        <f>VLOOKUP(H12,'Student Data'!A6:R70,14,0)</f>
        <v>111111111111111</v>
      </c>
      <c r="E23" s="535"/>
      <c r="F23" s="535"/>
      <c r="G23" s="535"/>
      <c r="H23" s="535"/>
      <c r="I23" s="128"/>
      <c r="J23" s="71"/>
      <c r="K23" s="71"/>
      <c r="L23" s="127"/>
      <c r="M23" s="61" t="str">
        <f t="shared" si="0"/>
        <v>બેંક એકાઉન્ટ નં :-</v>
      </c>
      <c r="N23" s="536" t="str">
        <f>VLOOKUP(R12,'Student Data'!A6:R70,14,0)</f>
        <v>111111111111111</v>
      </c>
      <c r="O23" s="536"/>
      <c r="P23" s="536"/>
      <c r="Q23" s="536"/>
      <c r="R23" s="536"/>
      <c r="S23" s="129"/>
    </row>
    <row r="24" spans="2:19" s="110" customFormat="1" ht="24.6" customHeight="1" x14ac:dyDescent="0.3">
      <c r="B24" s="127"/>
      <c r="C24" s="61" t="s">
        <v>128</v>
      </c>
      <c r="D24" s="535" t="str">
        <f>VLOOKUP(H12,'Student Data'!A6:R70,15,0)</f>
        <v>State Bank Of India</v>
      </c>
      <c r="E24" s="535"/>
      <c r="F24" s="535"/>
      <c r="G24" s="535"/>
      <c r="H24" s="535"/>
      <c r="I24" s="128"/>
      <c r="J24" s="71"/>
      <c r="K24" s="71"/>
      <c r="L24" s="127"/>
      <c r="M24" s="61" t="str">
        <f t="shared" si="0"/>
        <v>Bank Name       :-</v>
      </c>
      <c r="N24" s="536" t="str">
        <f>VLOOKUP(R12,'Student Data'!A6:R70,15,0)</f>
        <v>State Bank Of India</v>
      </c>
      <c r="O24" s="536"/>
      <c r="P24" s="536"/>
      <c r="Q24" s="536"/>
      <c r="R24" s="536"/>
      <c r="S24" s="129"/>
    </row>
    <row r="25" spans="2:19" s="110" customFormat="1" ht="24.6" customHeight="1" x14ac:dyDescent="0.3">
      <c r="B25" s="127"/>
      <c r="C25" s="61" t="s">
        <v>120</v>
      </c>
      <c r="D25" s="535" t="str">
        <f>VLOOKUP(H12,'Student Data'!A6:R70,16,0)</f>
        <v>SBIN0004564</v>
      </c>
      <c r="E25" s="535"/>
      <c r="F25" s="535"/>
      <c r="G25" s="535"/>
      <c r="H25" s="535"/>
      <c r="I25" s="128"/>
      <c r="J25" s="71"/>
      <c r="K25" s="71"/>
      <c r="L25" s="127"/>
      <c r="M25" s="61" t="str">
        <f t="shared" si="0"/>
        <v>Bank IFSC Code :-</v>
      </c>
      <c r="N25" s="536" t="str">
        <f>VLOOKUP(R12,'Student Data'!A6:R70,16,0)</f>
        <v>SBIN0004564</v>
      </c>
      <c r="O25" s="536"/>
      <c r="P25" s="536"/>
      <c r="Q25" s="536"/>
      <c r="R25" s="536"/>
      <c r="S25" s="129"/>
    </row>
    <row r="26" spans="2:19" s="110" customFormat="1" ht="24.6" customHeight="1" x14ac:dyDescent="0.3">
      <c r="B26" s="127"/>
      <c r="C26" s="61" t="s">
        <v>129</v>
      </c>
      <c r="D26" s="535" t="str">
        <f>VLOOKUP(H12,'Student Data'!A6:R70,17,0)</f>
        <v>CHAANGODAR</v>
      </c>
      <c r="E26" s="535"/>
      <c r="F26" s="535"/>
      <c r="G26" s="535"/>
      <c r="H26" s="535"/>
      <c r="I26" s="128"/>
      <c r="J26" s="71"/>
      <c r="K26" s="71"/>
      <c r="L26" s="127"/>
      <c r="M26" s="61" t="str">
        <f t="shared" si="0"/>
        <v>Bank Branch     :-</v>
      </c>
      <c r="N26" s="536" t="str">
        <f>VLOOKUP(R12,'Student Data'!A6:R70,17,0)</f>
        <v>CHAANGODAR</v>
      </c>
      <c r="O26" s="536"/>
      <c r="P26" s="536"/>
      <c r="Q26" s="536"/>
      <c r="R26" s="536"/>
      <c r="S26" s="129"/>
    </row>
    <row r="27" spans="2:19" s="110" customFormat="1" ht="24.6" customHeight="1" x14ac:dyDescent="0.3">
      <c r="B27" s="127"/>
      <c r="C27" s="125" t="s">
        <v>130</v>
      </c>
      <c r="D27" s="535">
        <f>VLOOKUP(H12,'Student Data'!A6:K70,11,0)</f>
        <v>9426402420</v>
      </c>
      <c r="E27" s="535"/>
      <c r="F27" s="535"/>
      <c r="G27" s="535"/>
      <c r="H27" s="535"/>
      <c r="I27" s="128"/>
      <c r="J27" s="71"/>
      <c r="K27" s="71"/>
      <c r="L27" s="127"/>
      <c r="M27" s="125" t="str">
        <f t="shared" si="0"/>
        <v>સંપર્ક નંબર     :-</v>
      </c>
      <c r="N27" s="535">
        <f>VLOOKUP(R12,'Student Data'!A6:K70,11,0)</f>
        <v>9426402420</v>
      </c>
      <c r="O27" s="535"/>
      <c r="P27" s="535"/>
      <c r="Q27" s="535"/>
      <c r="R27" s="535"/>
      <c r="S27" s="129"/>
    </row>
    <row r="28" spans="2:19" ht="8.4" customHeight="1" thickBot="1" x14ac:dyDescent="0.35">
      <c r="B28" s="62"/>
      <c r="C28" s="120"/>
      <c r="D28" s="531"/>
      <c r="E28" s="531"/>
      <c r="F28" s="531"/>
      <c r="G28" s="120"/>
      <c r="H28" s="120"/>
      <c r="I28" s="64"/>
      <c r="J28" s="65"/>
      <c r="L28" s="62"/>
      <c r="M28" s="63"/>
      <c r="N28" s="63"/>
      <c r="O28" s="63"/>
      <c r="P28" s="63"/>
      <c r="Q28" s="63"/>
      <c r="R28" s="63"/>
      <c r="S28" s="64"/>
    </row>
    <row r="29" spans="2:19" x14ac:dyDescent="0.3">
      <c r="E29" s="65"/>
      <c r="F29" s="65"/>
      <c r="G29" s="65"/>
      <c r="I29" s="65"/>
    </row>
    <row r="30" spans="2:19" x14ac:dyDescent="0.3"/>
    <row r="31" spans="2:19" x14ac:dyDescent="0.3"/>
  </sheetData>
  <sheetProtection password="CA11" sheet="1" objects="1" scenarios="1" formatColumns="0" formatRows="0"/>
  <customSheetViews>
    <customSheetView guid="{36D6D7AF-C7A1-488E-A59F-76748FA0B979}">
      <selection activeCell="C3" sqref="C3:H3"/>
      <pageMargins left="0.7" right="0.45" top="0.5" bottom="0.25" header="0.3" footer="0.3"/>
      <pageSetup paperSize="5" orientation="landscape" r:id="rId1"/>
    </customSheetView>
  </customSheetViews>
  <mergeCells count="50">
    <mergeCell ref="C1:E1"/>
    <mergeCell ref="C3:N3"/>
    <mergeCell ref="C7:H7"/>
    <mergeCell ref="M7:R7"/>
    <mergeCell ref="C8:H8"/>
    <mergeCell ref="G1:H1"/>
    <mergeCell ref="D12:E12"/>
    <mergeCell ref="N12:O12"/>
    <mergeCell ref="M6:R6"/>
    <mergeCell ref="C6:H6"/>
    <mergeCell ref="D28:F28"/>
    <mergeCell ref="N16:R16"/>
    <mergeCell ref="D17:H17"/>
    <mergeCell ref="N17:R17"/>
    <mergeCell ref="M8:R8"/>
    <mergeCell ref="C9:H9"/>
    <mergeCell ref="M9:R9"/>
    <mergeCell ref="C10:H10"/>
    <mergeCell ref="M10:R10"/>
    <mergeCell ref="D16:H16"/>
    <mergeCell ref="Q18:R18"/>
    <mergeCell ref="E18:F18"/>
    <mergeCell ref="G18:H18"/>
    <mergeCell ref="O18:P18"/>
    <mergeCell ref="D19:H19"/>
    <mergeCell ref="N19:R19"/>
    <mergeCell ref="D20:H20"/>
    <mergeCell ref="N20:R20"/>
    <mergeCell ref="C13:H13"/>
    <mergeCell ref="M13:R13"/>
    <mergeCell ref="D14:H14"/>
    <mergeCell ref="N14:R14"/>
    <mergeCell ref="D15:E15"/>
    <mergeCell ref="G15:H15"/>
    <mergeCell ref="N15:O15"/>
    <mergeCell ref="Q15:R15"/>
    <mergeCell ref="D27:H27"/>
    <mergeCell ref="N21:R21"/>
    <mergeCell ref="N22:R22"/>
    <mergeCell ref="N23:R23"/>
    <mergeCell ref="N24:R24"/>
    <mergeCell ref="N25:R25"/>
    <mergeCell ref="N26:R26"/>
    <mergeCell ref="N27:R27"/>
    <mergeCell ref="D21:H21"/>
    <mergeCell ref="D22:H22"/>
    <mergeCell ref="D23:H23"/>
    <mergeCell ref="D24:H24"/>
    <mergeCell ref="D25:H25"/>
    <mergeCell ref="D26:H26"/>
  </mergeCells>
  <pageMargins left="1.1000000000000001" right="0.6" top="0.5" bottom="0.5" header="0.3" footer="0.3"/>
  <pageSetup paperSize="5" orientation="landscape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7030A0"/>
  </sheetPr>
  <dimension ref="B1:U32"/>
  <sheetViews>
    <sheetView workbookViewId="0">
      <selection activeCell="C1" sqref="C1:F1"/>
    </sheetView>
  </sheetViews>
  <sheetFormatPr defaultColWidth="0" defaultRowHeight="14.4" zeroHeight="1" x14ac:dyDescent="0.3"/>
  <cols>
    <col min="1" max="1" width="1.109375" style="17" customWidth="1"/>
    <col min="2" max="2" width="2.33203125" style="17" customWidth="1"/>
    <col min="3" max="3" width="7.33203125" style="17" customWidth="1"/>
    <col min="4" max="4" width="11.33203125" style="17" customWidth="1"/>
    <col min="5" max="5" width="10" style="17" customWidth="1"/>
    <col min="6" max="6" width="8.88671875" style="17" customWidth="1"/>
    <col min="7" max="7" width="11.44140625" style="17" customWidth="1"/>
    <col min="8" max="8" width="12.33203125" style="17" customWidth="1"/>
    <col min="9" max="9" width="2.33203125" style="17" customWidth="1"/>
    <col min="10" max="11" width="10.33203125" style="17" customWidth="1"/>
    <col min="12" max="12" width="2.33203125" style="17" customWidth="1"/>
    <col min="13" max="13" width="7.33203125" style="17" customWidth="1"/>
    <col min="14" max="14" width="11.33203125" style="17" customWidth="1"/>
    <col min="15" max="15" width="10" style="17" customWidth="1"/>
    <col min="16" max="16" width="8.88671875" style="17" customWidth="1"/>
    <col min="17" max="17" width="11.44140625" style="17" customWidth="1"/>
    <col min="18" max="18" width="12.33203125" style="17" customWidth="1"/>
    <col min="19" max="19" width="2.33203125" style="17" customWidth="1"/>
    <col min="20" max="20" width="1.6640625" style="17" customWidth="1"/>
    <col min="21" max="16384" width="0" style="17" hidden="1"/>
  </cols>
  <sheetData>
    <row r="1" spans="2:21" ht="27" customHeight="1" thickBot="1" x14ac:dyDescent="0.35">
      <c r="C1" s="483" t="str">
        <f>'Front Page Legal'!C1:E1</f>
        <v xml:space="preserve">Created by   -   Hitesh Ahjoliya </v>
      </c>
      <c r="D1" s="588"/>
      <c r="E1" s="588"/>
      <c r="F1" s="484"/>
      <c r="H1" s="585" t="s">
        <v>189</v>
      </c>
      <c r="I1" s="586"/>
      <c r="J1" s="587"/>
    </row>
    <row r="2" spans="2:21" ht="22.95" customHeight="1" thickBot="1" x14ac:dyDescent="0.35"/>
    <row r="3" spans="2:21" ht="22.2" customHeight="1" thickBot="1" x14ac:dyDescent="0.35">
      <c r="C3" s="589" t="s">
        <v>160</v>
      </c>
      <c r="D3" s="590"/>
      <c r="E3" s="590"/>
      <c r="F3" s="590"/>
      <c r="G3" s="590"/>
      <c r="H3" s="590"/>
      <c r="I3" s="590"/>
      <c r="J3" s="590"/>
      <c r="K3" s="590"/>
      <c r="L3" s="590"/>
      <c r="M3" s="590"/>
      <c r="N3" s="590"/>
      <c r="O3" s="591"/>
      <c r="P3" s="161">
        <v>1</v>
      </c>
    </row>
    <row r="4" spans="2:21" ht="19.2" customHeight="1" thickBot="1" x14ac:dyDescent="0.35"/>
    <row r="5" spans="2:21" ht="6" customHeight="1" x14ac:dyDescent="0.3">
      <c r="B5" s="31"/>
      <c r="C5" s="32"/>
      <c r="D5" s="32"/>
      <c r="E5" s="32"/>
      <c r="F5" s="32"/>
      <c r="G5" s="32"/>
      <c r="H5" s="32"/>
      <c r="I5" s="33"/>
      <c r="L5" s="31"/>
      <c r="M5" s="32"/>
      <c r="N5" s="32"/>
      <c r="O5" s="32"/>
      <c r="P5" s="32"/>
      <c r="Q5" s="32"/>
      <c r="R5" s="32"/>
      <c r="S5" s="33"/>
    </row>
    <row r="6" spans="2:21" s="141" customFormat="1" ht="23.4" customHeight="1" thickBot="1" x14ac:dyDescent="0.35">
      <c r="B6" s="57"/>
      <c r="C6" s="578" t="s">
        <v>1</v>
      </c>
      <c r="D6" s="578"/>
      <c r="E6" s="578"/>
      <c r="F6" s="578"/>
      <c r="G6" s="578"/>
      <c r="H6" s="578"/>
      <c r="I6" s="60"/>
      <c r="J6" s="58"/>
      <c r="K6" s="58"/>
      <c r="L6" s="57"/>
      <c r="M6" s="578" t="str">
        <f>C6</f>
        <v xml:space="preserve">શાળાકીય સર્વગ્રાહી મૂલ્યાંકન </v>
      </c>
      <c r="N6" s="578"/>
      <c r="O6" s="578"/>
      <c r="P6" s="578"/>
      <c r="Q6" s="578"/>
      <c r="R6" s="578"/>
      <c r="S6" s="60"/>
    </row>
    <row r="7" spans="2:21" ht="24" customHeight="1" x14ac:dyDescent="0.35">
      <c r="B7" s="67"/>
      <c r="C7" s="579" t="s">
        <v>65</v>
      </c>
      <c r="D7" s="580"/>
      <c r="E7" s="581" t="str">
        <f>VLOOKUP(H8,'Patrak C'!A9:G73,2,0)</f>
        <v>કરણ મહેશભાઈ વાઘેલા</v>
      </c>
      <c r="F7" s="581"/>
      <c r="G7" s="581"/>
      <c r="H7" s="582"/>
      <c r="I7" s="68"/>
      <c r="J7" s="69"/>
      <c r="K7" s="69"/>
      <c r="L7" s="67"/>
      <c r="M7" s="579" t="str">
        <f>C7</f>
        <v>વિદ્યાર્થીનું નામ :-</v>
      </c>
      <c r="N7" s="580"/>
      <c r="O7" s="581" t="str">
        <f>VLOOKUP(R8,'Patrak C'!A9:G73,2,0)</f>
        <v>રાજ ભીખાભાઈ સોલંકી</v>
      </c>
      <c r="P7" s="581"/>
      <c r="Q7" s="581"/>
      <c r="R7" s="582"/>
      <c r="S7" s="68"/>
      <c r="T7" s="66"/>
      <c r="U7" s="66"/>
    </row>
    <row r="8" spans="2:21" ht="24" customHeight="1" x14ac:dyDescent="0.35">
      <c r="B8" s="67"/>
      <c r="C8" s="70" t="s">
        <v>95</v>
      </c>
      <c r="D8" s="121">
        <f>'School Data'!B23</f>
        <v>3</v>
      </c>
      <c r="E8" s="132" t="s">
        <v>62</v>
      </c>
      <c r="F8" s="144" t="str">
        <f>'School Data'!B24</f>
        <v>-</v>
      </c>
      <c r="G8" s="133" t="s">
        <v>144</v>
      </c>
      <c r="H8" s="170">
        <f>R8+1</f>
        <v>2</v>
      </c>
      <c r="I8" s="72"/>
      <c r="J8" s="73"/>
      <c r="K8" s="73"/>
      <c r="L8" s="67"/>
      <c r="M8" s="70" t="str">
        <f>C8</f>
        <v>ધોરણ:-</v>
      </c>
      <c r="N8" s="121">
        <f>'School Data'!B23</f>
        <v>3</v>
      </c>
      <c r="O8" s="132" t="str">
        <f>E8</f>
        <v>વર્ગ :-</v>
      </c>
      <c r="P8" s="144" t="str">
        <f>'School Data'!B24</f>
        <v>-</v>
      </c>
      <c r="Q8" s="132" t="str">
        <f>G8</f>
        <v>રોલ નં :-</v>
      </c>
      <c r="R8" s="145">
        <f>P3</f>
        <v>1</v>
      </c>
      <c r="S8" s="72"/>
      <c r="T8" s="66"/>
      <c r="U8" s="66"/>
    </row>
    <row r="9" spans="2:21" ht="8.4" customHeight="1" thickBot="1" x14ac:dyDescent="0.4">
      <c r="B9" s="67"/>
      <c r="C9" s="74"/>
      <c r="D9" s="75"/>
      <c r="E9" s="75"/>
      <c r="F9" s="75"/>
      <c r="G9" s="75"/>
      <c r="H9" s="76"/>
      <c r="I9" s="72"/>
      <c r="J9" s="73"/>
      <c r="K9" s="73"/>
      <c r="L9" s="67"/>
      <c r="M9" s="74"/>
      <c r="N9" s="75"/>
      <c r="O9" s="75"/>
      <c r="P9" s="75"/>
      <c r="Q9" s="75"/>
      <c r="R9" s="76"/>
      <c r="S9" s="72"/>
      <c r="T9" s="66"/>
      <c r="U9" s="66"/>
    </row>
    <row r="10" spans="2:21" ht="9.6" customHeight="1" x14ac:dyDescent="0.35">
      <c r="B10" s="67"/>
      <c r="C10" s="563"/>
      <c r="D10" s="563"/>
      <c r="E10" s="563"/>
      <c r="F10" s="563"/>
      <c r="G10" s="563"/>
      <c r="H10" s="563"/>
      <c r="I10" s="72"/>
      <c r="J10" s="77"/>
      <c r="K10" s="77"/>
      <c r="L10" s="67"/>
      <c r="M10" s="563"/>
      <c r="N10" s="563"/>
      <c r="O10" s="563"/>
      <c r="P10" s="563"/>
      <c r="Q10" s="563"/>
      <c r="R10" s="563"/>
      <c r="S10" s="72"/>
      <c r="T10" s="66"/>
      <c r="U10" s="66"/>
    </row>
    <row r="11" spans="2:21" ht="23.4" customHeight="1" x14ac:dyDescent="0.35">
      <c r="B11" s="67"/>
      <c r="C11" s="564" t="s">
        <v>32</v>
      </c>
      <c r="D11" s="566" t="s">
        <v>66</v>
      </c>
      <c r="E11" s="567"/>
      <c r="F11" s="90" t="s">
        <v>18</v>
      </c>
      <c r="G11" s="90" t="s">
        <v>57</v>
      </c>
      <c r="H11" s="570" t="s">
        <v>67</v>
      </c>
      <c r="I11" s="60"/>
      <c r="J11" s="58"/>
      <c r="K11" s="58"/>
      <c r="L11" s="67"/>
      <c r="M11" s="564" t="s">
        <v>32</v>
      </c>
      <c r="N11" s="566" t="s">
        <v>66</v>
      </c>
      <c r="O11" s="567"/>
      <c r="P11" s="90" t="s">
        <v>18</v>
      </c>
      <c r="Q11" s="90" t="s">
        <v>57</v>
      </c>
      <c r="R11" s="570" t="s">
        <v>67</v>
      </c>
      <c r="S11" s="60"/>
      <c r="T11" s="66"/>
      <c r="U11" s="66"/>
    </row>
    <row r="12" spans="2:21" ht="18" x14ac:dyDescent="0.35">
      <c r="B12" s="67"/>
      <c r="C12" s="565"/>
      <c r="D12" s="568"/>
      <c r="E12" s="569"/>
      <c r="F12" s="91" t="s">
        <v>58</v>
      </c>
      <c r="G12" s="91" t="s">
        <v>27</v>
      </c>
      <c r="H12" s="571"/>
      <c r="I12" s="60"/>
      <c r="J12" s="58"/>
      <c r="K12" s="58"/>
      <c r="L12" s="67"/>
      <c r="M12" s="565"/>
      <c r="N12" s="568"/>
      <c r="O12" s="569"/>
      <c r="P12" s="91" t="s">
        <v>58</v>
      </c>
      <c r="Q12" s="91" t="s">
        <v>27</v>
      </c>
      <c r="R12" s="571"/>
      <c r="S12" s="60"/>
      <c r="T12" s="66"/>
      <c r="U12" s="66"/>
    </row>
    <row r="13" spans="2:21" ht="24.75" customHeight="1" x14ac:dyDescent="0.35">
      <c r="B13" s="67"/>
      <c r="C13" s="79">
        <v>1</v>
      </c>
      <c r="D13" s="561" t="s">
        <v>56</v>
      </c>
      <c r="E13" s="562"/>
      <c r="F13" s="79">
        <v>200</v>
      </c>
      <c r="G13" s="80" t="str">
        <f>VLOOKUP(H8,'Patrak C'!A9:AS73,15,0)</f>
        <v>B</v>
      </c>
      <c r="H13" s="81"/>
      <c r="I13" s="72"/>
      <c r="J13" s="73"/>
      <c r="K13" s="73"/>
      <c r="L13" s="67"/>
      <c r="M13" s="79">
        <v>1</v>
      </c>
      <c r="N13" s="561" t="s">
        <v>56</v>
      </c>
      <c r="O13" s="562"/>
      <c r="P13" s="79">
        <f>F13</f>
        <v>200</v>
      </c>
      <c r="Q13" s="80" t="str">
        <f>VLOOKUP(R8,'Patrak C'!A9:O73,15,0)</f>
        <v>A</v>
      </c>
      <c r="R13" s="81"/>
      <c r="S13" s="72"/>
      <c r="T13" s="66"/>
      <c r="U13" s="66"/>
    </row>
    <row r="14" spans="2:21" ht="24.75" customHeight="1" x14ac:dyDescent="0.35">
      <c r="B14" s="67"/>
      <c r="C14" s="79">
        <v>2</v>
      </c>
      <c r="D14" s="561" t="s">
        <v>68</v>
      </c>
      <c r="E14" s="562"/>
      <c r="F14" s="79">
        <v>200</v>
      </c>
      <c r="G14" s="80" t="str">
        <f>VLOOKUP(H8,'Patrak C'!A9:AS73,24,0)</f>
        <v>B</v>
      </c>
      <c r="H14" s="81"/>
      <c r="I14" s="72"/>
      <c r="J14" s="73"/>
      <c r="K14" s="73"/>
      <c r="L14" s="67"/>
      <c r="M14" s="79">
        <v>2</v>
      </c>
      <c r="N14" s="561" t="str">
        <f>D14</f>
        <v xml:space="preserve">ગણિત </v>
      </c>
      <c r="O14" s="562"/>
      <c r="P14" s="79">
        <f t="shared" ref="P14:P16" si="0">F14</f>
        <v>200</v>
      </c>
      <c r="Q14" s="80" t="str">
        <f>VLOOKUP(R8,'Patrak C'!A9:AS73,24,0)</f>
        <v>A</v>
      </c>
      <c r="R14" s="81"/>
      <c r="S14" s="72"/>
      <c r="T14" s="66"/>
      <c r="U14" s="66"/>
    </row>
    <row r="15" spans="2:21" ht="24.75" customHeight="1" x14ac:dyDescent="0.35">
      <c r="B15" s="67"/>
      <c r="C15" s="79">
        <v>3</v>
      </c>
      <c r="D15" s="561" t="s">
        <v>182</v>
      </c>
      <c r="E15" s="562"/>
      <c r="F15" s="79">
        <v>200</v>
      </c>
      <c r="G15" s="80" t="str">
        <f>VLOOKUP(H8,'Patrak C'!A9:AS73,32,0)</f>
        <v>B</v>
      </c>
      <c r="H15" s="81"/>
      <c r="I15" s="72"/>
      <c r="J15" s="73"/>
      <c r="K15" s="73"/>
      <c r="L15" s="67"/>
      <c r="M15" s="79">
        <v>3</v>
      </c>
      <c r="N15" s="561" t="str">
        <f>D15</f>
        <v>પર્યાવરણ</v>
      </c>
      <c r="O15" s="562"/>
      <c r="P15" s="79">
        <f t="shared" si="0"/>
        <v>200</v>
      </c>
      <c r="Q15" s="80" t="str">
        <f>VLOOKUP(R8,'Patrak C'!A9:AS73,32,0)</f>
        <v>A</v>
      </c>
      <c r="R15" s="81"/>
      <c r="S15" s="72"/>
      <c r="T15" s="66"/>
      <c r="U15" s="66"/>
    </row>
    <row r="16" spans="2:21" ht="24.75" customHeight="1" x14ac:dyDescent="0.35">
      <c r="B16" s="67"/>
      <c r="C16" s="79">
        <v>4</v>
      </c>
      <c r="D16" s="561" t="s">
        <v>214</v>
      </c>
      <c r="E16" s="562"/>
      <c r="F16" s="79">
        <v>200</v>
      </c>
      <c r="G16" s="80" t="str">
        <f>VLOOKUP(H8,'Patrak C'!A9:AS73,41,0)</f>
        <v>C</v>
      </c>
      <c r="H16" s="81"/>
      <c r="I16" s="72"/>
      <c r="J16" s="73"/>
      <c r="K16" s="73"/>
      <c r="L16" s="67"/>
      <c r="M16" s="79">
        <v>4</v>
      </c>
      <c r="N16" s="561" t="str">
        <f>D16</f>
        <v xml:space="preserve">અંગ્રેજી </v>
      </c>
      <c r="O16" s="562"/>
      <c r="P16" s="79">
        <f t="shared" si="0"/>
        <v>200</v>
      </c>
      <c r="Q16" s="80" t="str">
        <f>VLOOKUP(R8,'Patrak C'!A9:AS73,41,0)</f>
        <v>A</v>
      </c>
      <c r="R16" s="81"/>
      <c r="S16" s="72"/>
      <c r="T16" s="66"/>
      <c r="U16" s="66"/>
    </row>
    <row r="17" spans="2:21" ht="24.75" customHeight="1" x14ac:dyDescent="0.35">
      <c r="B17" s="67"/>
      <c r="C17" s="79">
        <v>5</v>
      </c>
      <c r="D17" s="561" t="s">
        <v>69</v>
      </c>
      <c r="E17" s="562"/>
      <c r="F17" s="79">
        <v>200</v>
      </c>
      <c r="G17" s="80" t="str">
        <f>VLOOKUP(H8,'Patrak C'!A9:AS73,43,0)</f>
        <v>E</v>
      </c>
      <c r="H17" s="81"/>
      <c r="I17" s="72"/>
      <c r="J17" s="73"/>
      <c r="K17" s="73"/>
      <c r="L17" s="67"/>
      <c r="M17" s="79">
        <v>5</v>
      </c>
      <c r="N17" s="561" t="str">
        <f>D17</f>
        <v xml:space="preserve">વ્યક્તિત્વ વિકાસ </v>
      </c>
      <c r="O17" s="562"/>
      <c r="P17" s="79">
        <f>F17</f>
        <v>200</v>
      </c>
      <c r="Q17" s="80" t="str">
        <f>VLOOKUP(R8,'Patrak C'!A9:AS73,43,0)</f>
        <v>E</v>
      </c>
      <c r="R17" s="81"/>
      <c r="S17" s="72"/>
      <c r="T17" s="66"/>
      <c r="U17" s="66"/>
    </row>
    <row r="18" spans="2:21" ht="24.75" customHeight="1" x14ac:dyDescent="0.35">
      <c r="B18" s="67"/>
      <c r="C18" s="79"/>
      <c r="D18" s="561"/>
      <c r="E18" s="562"/>
      <c r="F18" s="79"/>
      <c r="G18" s="80"/>
      <c r="H18" s="81"/>
      <c r="I18" s="72"/>
      <c r="J18" s="73"/>
      <c r="K18" s="73"/>
      <c r="L18" s="67"/>
      <c r="M18" s="79"/>
      <c r="N18" s="561"/>
      <c r="O18" s="562"/>
      <c r="P18" s="79"/>
      <c r="Q18" s="80"/>
      <c r="R18" s="81"/>
      <c r="S18" s="72"/>
      <c r="T18" s="66"/>
      <c r="U18" s="66"/>
    </row>
    <row r="19" spans="2:21" ht="24.75" customHeight="1" x14ac:dyDescent="0.35">
      <c r="B19" s="67"/>
      <c r="C19" s="557" t="s">
        <v>70</v>
      </c>
      <c r="D19" s="558"/>
      <c r="E19" s="559"/>
      <c r="F19" s="78">
        <f>SUM(F13:F18)</f>
        <v>1000</v>
      </c>
      <c r="G19" s="80" t="str">
        <f>VLOOKUP(H8,'Patrak C'!A9:AS73,45,0)</f>
        <v>C</v>
      </c>
      <c r="H19" s="81"/>
      <c r="I19" s="72"/>
      <c r="J19" s="73"/>
      <c r="K19" s="73"/>
      <c r="L19" s="67"/>
      <c r="M19" s="557" t="s">
        <v>70</v>
      </c>
      <c r="N19" s="558"/>
      <c r="O19" s="559"/>
      <c r="P19" s="78">
        <f>SUM(P13:P18)</f>
        <v>1000</v>
      </c>
      <c r="Q19" s="80" t="str">
        <f>VLOOKUP(R8,'Patrak C'!A9:AS73,45,0)</f>
        <v>A</v>
      </c>
      <c r="R19" s="81"/>
      <c r="S19" s="72"/>
      <c r="T19" s="66"/>
      <c r="U19" s="66"/>
    </row>
    <row r="20" spans="2:21" ht="25.2" customHeight="1" x14ac:dyDescent="0.35">
      <c r="B20" s="67"/>
      <c r="C20" s="557" t="s">
        <v>74</v>
      </c>
      <c r="D20" s="558"/>
      <c r="E20" s="559"/>
      <c r="F20" s="162" t="str">
        <f>G19</f>
        <v>C</v>
      </c>
      <c r="G20" s="164"/>
      <c r="H20" s="165"/>
      <c r="I20" s="72"/>
      <c r="J20" s="73"/>
      <c r="K20" s="73"/>
      <c r="L20" s="67"/>
      <c r="M20" s="557" t="s">
        <v>74</v>
      </c>
      <c r="N20" s="558"/>
      <c r="O20" s="559"/>
      <c r="P20" s="162" t="str">
        <f>Q19</f>
        <v>A</v>
      </c>
      <c r="Q20" s="164"/>
      <c r="R20" s="165"/>
      <c r="S20" s="72"/>
      <c r="T20" s="66"/>
      <c r="U20" s="66"/>
    </row>
    <row r="21" spans="2:21" ht="13.2" customHeight="1" x14ac:dyDescent="0.35">
      <c r="B21" s="67"/>
      <c r="C21" s="73"/>
      <c r="D21" s="73"/>
      <c r="E21" s="73"/>
      <c r="F21" s="73"/>
      <c r="G21" s="73"/>
      <c r="H21" s="73"/>
      <c r="I21" s="72"/>
      <c r="J21" s="77"/>
      <c r="K21" s="77"/>
      <c r="L21" s="67"/>
      <c r="M21" s="73"/>
      <c r="N21" s="73"/>
      <c r="O21" s="73"/>
      <c r="P21" s="73"/>
      <c r="Q21" s="73"/>
      <c r="R21" s="73"/>
      <c r="S21" s="72"/>
      <c r="T21" s="66"/>
      <c r="U21" s="66"/>
    </row>
    <row r="22" spans="2:21" ht="19.95" customHeight="1" x14ac:dyDescent="0.35">
      <c r="B22" s="67"/>
      <c r="C22" s="560">
        <f>VLOOKUP(H8,'Student Data'!A6:R70,18,0)</f>
        <v>0</v>
      </c>
      <c r="D22" s="560"/>
      <c r="E22" s="560"/>
      <c r="F22" s="560"/>
      <c r="G22" s="560"/>
      <c r="H22" s="560"/>
      <c r="I22" s="72"/>
      <c r="J22" s="77"/>
      <c r="K22" s="77"/>
      <c r="L22" s="67"/>
      <c r="M22" s="560" t="str">
        <f>VLOOKUP(R8,'Student Data'!A6:R70,18,0)</f>
        <v>ખૂબ સરસ, અભિનંદન                                              સૂચના :- શાળાનું નવુ સત્ર તા-    /   /20     ને     વારે શરૂ થશે.</v>
      </c>
      <c r="N22" s="560"/>
      <c r="O22" s="560"/>
      <c r="P22" s="560"/>
      <c r="Q22" s="560"/>
      <c r="R22" s="560"/>
      <c r="S22" s="72"/>
      <c r="T22" s="66"/>
      <c r="U22" s="66"/>
    </row>
    <row r="23" spans="2:21" ht="17.399999999999999" customHeight="1" x14ac:dyDescent="0.35">
      <c r="B23" s="67"/>
      <c r="C23" s="560"/>
      <c r="D23" s="560"/>
      <c r="E23" s="560"/>
      <c r="F23" s="560"/>
      <c r="G23" s="560"/>
      <c r="H23" s="560"/>
      <c r="I23" s="72"/>
      <c r="J23" s="77"/>
      <c r="K23" s="77"/>
      <c r="L23" s="67"/>
      <c r="M23" s="560"/>
      <c r="N23" s="560"/>
      <c r="O23" s="560"/>
      <c r="P23" s="560"/>
      <c r="Q23" s="560"/>
      <c r="R23" s="560"/>
      <c r="S23" s="72"/>
      <c r="T23" s="66"/>
      <c r="U23" s="66"/>
    </row>
    <row r="24" spans="2:21" ht="17.399999999999999" customHeight="1" x14ac:dyDescent="0.35">
      <c r="B24" s="67"/>
      <c r="C24" s="133"/>
      <c r="D24" s="133"/>
      <c r="E24" s="133"/>
      <c r="F24" s="133"/>
      <c r="G24" s="133"/>
      <c r="H24" s="133"/>
      <c r="I24" s="72"/>
      <c r="J24" s="77"/>
      <c r="K24" s="77"/>
      <c r="L24" s="67"/>
      <c r="M24" s="134"/>
      <c r="N24" s="134"/>
      <c r="O24" s="134"/>
      <c r="P24" s="134"/>
      <c r="Q24" s="134"/>
      <c r="R24" s="134"/>
      <c r="S24" s="72"/>
      <c r="T24" s="66"/>
      <c r="U24" s="66"/>
    </row>
    <row r="25" spans="2:21" s="82" customFormat="1" ht="21" customHeight="1" x14ac:dyDescent="0.3">
      <c r="B25" s="83"/>
      <c r="C25" s="27" t="s">
        <v>71</v>
      </c>
      <c r="D25" s="163" t="str">
        <f>'School Data'!B26</f>
        <v>ચાંગોદર</v>
      </c>
      <c r="E25" s="139"/>
      <c r="F25" s="139"/>
      <c r="G25" s="134"/>
      <c r="H25" s="139"/>
      <c r="I25" s="142"/>
      <c r="J25" s="139"/>
      <c r="K25" s="139"/>
      <c r="L25" s="83"/>
      <c r="M25" s="27" t="str">
        <f>C25</f>
        <v>સ્થળ:-</v>
      </c>
      <c r="N25" s="163" t="str">
        <f>'School Data'!B26</f>
        <v>ચાંગોદર</v>
      </c>
      <c r="O25" s="133"/>
      <c r="P25" s="139"/>
      <c r="Q25" s="134"/>
      <c r="R25" s="139"/>
      <c r="S25" s="142"/>
    </row>
    <row r="26" spans="2:21" s="82" customFormat="1" ht="20.399999999999999" customHeight="1" x14ac:dyDescent="0.3">
      <c r="B26" s="83"/>
      <c r="C26" s="27" t="s">
        <v>90</v>
      </c>
      <c r="D26" s="167" t="str">
        <f>'School Data'!B30</f>
        <v>-</v>
      </c>
      <c r="E26" s="139"/>
      <c r="F26" s="139"/>
      <c r="G26" s="139"/>
      <c r="H26" s="139"/>
      <c r="I26" s="142"/>
      <c r="J26" s="143"/>
      <c r="K26" s="143"/>
      <c r="L26" s="83"/>
      <c r="M26" s="27" t="str">
        <f>C26</f>
        <v>તારીખ:-</v>
      </c>
      <c r="N26" s="167" t="str">
        <f>'School Data'!B30</f>
        <v>-</v>
      </c>
      <c r="O26" s="133"/>
      <c r="P26" s="139"/>
      <c r="Q26" s="139"/>
      <c r="R26" s="139"/>
      <c r="S26" s="142"/>
    </row>
    <row r="27" spans="2:21" ht="23.4" customHeight="1" x14ac:dyDescent="0.35">
      <c r="B27" s="67"/>
      <c r="C27" s="73"/>
      <c r="D27" s="555"/>
      <c r="E27" s="555"/>
      <c r="F27" s="555"/>
      <c r="G27" s="555"/>
      <c r="H27" s="555"/>
      <c r="I27" s="68"/>
      <c r="J27" s="69"/>
      <c r="K27" s="69"/>
      <c r="L27" s="67"/>
      <c r="M27" s="73"/>
      <c r="N27" s="555"/>
      <c r="O27" s="555"/>
      <c r="P27" s="555"/>
      <c r="Q27" s="555"/>
      <c r="R27" s="555"/>
      <c r="S27" s="68"/>
      <c r="T27" s="66"/>
      <c r="U27" s="66"/>
    </row>
    <row r="28" spans="2:21" s="82" customFormat="1" ht="19.95" customHeight="1" x14ac:dyDescent="0.3">
      <c r="B28" s="83"/>
      <c r="C28" s="556" t="s">
        <v>72</v>
      </c>
      <c r="D28" s="556"/>
      <c r="E28" s="556"/>
      <c r="F28" s="84"/>
      <c r="G28" s="556" t="s">
        <v>73</v>
      </c>
      <c r="H28" s="556"/>
      <c r="I28" s="85"/>
      <c r="J28" s="86"/>
      <c r="K28" s="86"/>
      <c r="L28" s="83"/>
      <c r="M28" s="556" t="s">
        <v>72</v>
      </c>
      <c r="N28" s="556"/>
      <c r="O28" s="556"/>
      <c r="P28" s="84"/>
      <c r="Q28" s="556" t="s">
        <v>73</v>
      </c>
      <c r="R28" s="556"/>
      <c r="S28" s="85"/>
    </row>
    <row r="29" spans="2:21" ht="9" customHeight="1" thickBot="1" x14ac:dyDescent="0.35">
      <c r="B29" s="62"/>
      <c r="C29" s="87"/>
      <c r="D29" s="87"/>
      <c r="E29" s="87"/>
      <c r="F29" s="87"/>
      <c r="G29" s="87"/>
      <c r="H29" s="87"/>
      <c r="I29" s="88"/>
      <c r="J29" s="89"/>
      <c r="K29" s="89"/>
      <c r="L29" s="62"/>
      <c r="M29" s="87"/>
      <c r="N29" s="87"/>
      <c r="O29" s="87"/>
      <c r="P29" s="87"/>
      <c r="Q29" s="87"/>
      <c r="R29" s="87"/>
      <c r="S29" s="88"/>
    </row>
    <row r="30" spans="2:21" ht="9.6" customHeight="1" x14ac:dyDescent="0.3"/>
    <row r="31" spans="2:21" x14ac:dyDescent="0.3"/>
    <row r="32" spans="2:21" x14ac:dyDescent="0.3"/>
  </sheetData>
  <sheetProtection password="C9D1" sheet="1" objects="1" scenarios="1" formatColumns="0" formatRows="0"/>
  <customSheetViews>
    <customSheetView guid="{36D6D7AF-C7A1-488E-A59F-76748FA0B979}" topLeftCell="G16">
      <selection activeCell="N5" sqref="N5"/>
      <pageMargins left="0.7" right="0.45" top="0.5" bottom="0.5" header="0.3" footer="0.3"/>
      <pageSetup paperSize="5" orientation="landscape" r:id="rId1"/>
    </customSheetView>
  </customSheetViews>
  <mergeCells count="43">
    <mergeCell ref="H1:J1"/>
    <mergeCell ref="C1:F1"/>
    <mergeCell ref="C22:H23"/>
    <mergeCell ref="M22:R23"/>
    <mergeCell ref="C3:O3"/>
    <mergeCell ref="C10:H10"/>
    <mergeCell ref="M10:R10"/>
    <mergeCell ref="R11:R12"/>
    <mergeCell ref="C6:H6"/>
    <mergeCell ref="M6:R6"/>
    <mergeCell ref="C7:D7"/>
    <mergeCell ref="M7:N7"/>
    <mergeCell ref="C11:C12"/>
    <mergeCell ref="H11:H12"/>
    <mergeCell ref="M11:M12"/>
    <mergeCell ref="D11:E12"/>
    <mergeCell ref="E7:H7"/>
    <mergeCell ref="O7:R7"/>
    <mergeCell ref="D27:F27"/>
    <mergeCell ref="G27:H27"/>
    <mergeCell ref="N27:P27"/>
    <mergeCell ref="Q27:R27"/>
    <mergeCell ref="D18:E18"/>
    <mergeCell ref="C20:E20"/>
    <mergeCell ref="C19:E19"/>
    <mergeCell ref="N16:O16"/>
    <mergeCell ref="N17:O17"/>
    <mergeCell ref="N18:O18"/>
    <mergeCell ref="M20:O20"/>
    <mergeCell ref="M19:O19"/>
    <mergeCell ref="G28:H28"/>
    <mergeCell ref="Q28:R28"/>
    <mergeCell ref="C28:E28"/>
    <mergeCell ref="M28:O28"/>
    <mergeCell ref="N11:O12"/>
    <mergeCell ref="D13:E13"/>
    <mergeCell ref="D14:E14"/>
    <mergeCell ref="D15:E15"/>
    <mergeCell ref="D16:E16"/>
    <mergeCell ref="N13:O13"/>
    <mergeCell ref="N14:O14"/>
    <mergeCell ref="N15:O15"/>
    <mergeCell ref="D17:E17"/>
  </mergeCells>
  <pageMargins left="1" right="0.2" top="0.5" bottom="0.5" header="0.3" footer="0.3"/>
  <pageSetup paperSize="5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12</vt:i4>
      </vt:variant>
    </vt:vector>
  </HeadingPairs>
  <TitlesOfParts>
    <vt:vector size="23" baseType="lpstr">
      <vt:lpstr>School Data</vt:lpstr>
      <vt:lpstr>Student Data</vt:lpstr>
      <vt:lpstr>Heading</vt:lpstr>
      <vt:lpstr>Patrak B</vt:lpstr>
      <vt:lpstr>Patrak C</vt:lpstr>
      <vt:lpstr>Sem 1 Patra C</vt:lpstr>
      <vt:lpstr>Sem 1 Heading</vt:lpstr>
      <vt:lpstr>Front Page A4</vt:lpstr>
      <vt:lpstr>Back Side A4</vt:lpstr>
      <vt:lpstr>Front Page Legal</vt:lpstr>
      <vt:lpstr>Back Side Legal</vt:lpstr>
      <vt:lpstr>'Back Side A4'!Print_Area</vt:lpstr>
      <vt:lpstr>'Back Side Legal'!Print_Area</vt:lpstr>
      <vt:lpstr>'Front Page A4'!Print_Area</vt:lpstr>
      <vt:lpstr>'Front Page Legal'!Print_Area</vt:lpstr>
      <vt:lpstr>Heading!Print_Area</vt:lpstr>
      <vt:lpstr>'Patrak B'!Print_Area</vt:lpstr>
      <vt:lpstr>'Patrak C'!Print_Area</vt:lpstr>
      <vt:lpstr>'Sem 1 Heading'!Print_Area</vt:lpstr>
      <vt:lpstr>'Sem 1 Patra C'!Print_Area</vt:lpstr>
      <vt:lpstr>'Patrak B'!Print_Titles</vt:lpstr>
      <vt:lpstr>'Patrak C'!Print_Titles</vt:lpstr>
      <vt:lpstr>'Sem 1 Patra C'!Print_Titles</vt:lpstr>
    </vt:vector>
  </TitlesOfParts>
  <Company>CHANGODAR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Hitesh Ahjolia</dc:creator>
  <cp:lastModifiedBy>Shreeji</cp:lastModifiedBy>
  <cp:lastPrinted>2025-04-30T11:08:13Z</cp:lastPrinted>
  <dcterms:created xsi:type="dcterms:W3CDTF">2015-03-31T02:13:40Z</dcterms:created>
  <dcterms:modified xsi:type="dcterms:W3CDTF">2025-07-19T11:19:40Z</dcterms:modified>
</cp:coreProperties>
</file>